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kasilva\Downloads\"/>
    </mc:Choice>
  </mc:AlternateContent>
  <xr:revisionPtr revIDLastSave="0" documentId="13_ncr:1_{BC3E0BC2-008C-43B0-A376-F3CC443888BF}" xr6:coauthVersionLast="47" xr6:coauthVersionMax="47" xr10:uidLastSave="{00000000-0000-0000-0000-000000000000}"/>
  <bookViews>
    <workbookView xWindow="20370" yWindow="-630" windowWidth="15600" windowHeight="11040" tabRatio="929" xr2:uid="{00000000-000D-0000-FFFF-FFFF00000000}"/>
  </bookViews>
  <sheets>
    <sheet name="Capa" sheetId="12" r:id="rId1"/>
    <sheet name="Demonstrativo Consolidado" sheetId="14" r:id="rId2"/>
    <sheet name="Dem.Valores Repassados Março" sheetId="28" r:id="rId3"/>
    <sheet name="Dem.Valores Repassados Abril" sheetId="29" r:id="rId4"/>
    <sheet name="Dem.Valores Repassados Maio" sheetId="43" r:id="rId5"/>
    <sheet name="Dem.Valores Repassados Junho" sheetId="44" r:id="rId6"/>
    <sheet name="Dem.Valores Repassados Julho" sheetId="47" r:id="rId7"/>
    <sheet name="Dem.Valores Repassados Agosto" sheetId="48" r:id="rId8"/>
    <sheet name="Dem.Valores Repassados Setembro" sheetId="49" r:id="rId9"/>
    <sheet name="Dem.Valores Repassados Outubro" sheetId="50" r:id="rId10"/>
    <sheet name="Dem.Valores Repassados Novembro" sheetId="51" r:id="rId11"/>
    <sheet name="Dem.Valores Repassados Dezembro" sheetId="52" r:id="rId12"/>
    <sheet name="Dem.Valores Repassados Janeiro" sheetId="53" r:id="rId13"/>
  </sheets>
  <definedNames>
    <definedName name="_xlnm._FilterDatabase" localSheetId="3" hidden="1">'Dem.Valores Repassados Abril'!$A$11:$G$45</definedName>
    <definedName name="_xlnm._FilterDatabase" localSheetId="6" hidden="1">'Dem.Valores Repassados Julho'!$A$11:$G$46</definedName>
    <definedName name="_xlnm._FilterDatabase" localSheetId="5" hidden="1">'Dem.Valores Repassados Junho'!$A$11:$G$46</definedName>
    <definedName name="_xlnm._FilterDatabase" localSheetId="4" hidden="1">'Dem.Valores Repassados Maio'!$A$11:$G$45</definedName>
    <definedName name="_xlnm._FilterDatabase" localSheetId="2" hidden="1">'Dem.Valores Repassados Março'!$A$13:$F$26</definedName>
    <definedName name="_xlnm.Print_Area" localSheetId="3">'Dem.Valores Repassados Abril'!$A$1:$F$46</definedName>
    <definedName name="_xlnm.Print_Area" localSheetId="6">'Dem.Valores Repassados Julho'!$A$1:$F$47</definedName>
    <definedName name="_xlnm.Print_Area" localSheetId="5">'Dem.Valores Repassados Junho'!$A$1:$F$47</definedName>
    <definedName name="_xlnm.Print_Area" localSheetId="4">'Dem.Valores Repassados Maio'!$A$1:$F$46</definedName>
    <definedName name="_xlnm.Print_Area" localSheetId="2">'Dem.Valores Repassados Março'!$A$1:$F$27</definedName>
    <definedName name="_xlnm.Print_Area" localSheetId="1">'Demonstrativo Consolidado'!$A$1:$U$35</definedName>
    <definedName name="_xlnm.Print_Titles" localSheetId="3">'Dem.Valores Repassados Abril'!$11:$11</definedName>
    <definedName name="_xlnm.Print_Titles" localSheetId="6">'Dem.Valores Repassados Julho'!$11:$11</definedName>
    <definedName name="_xlnm.Print_Titles" localSheetId="5">'Dem.Valores Repassados Junho'!$11:$11</definedName>
    <definedName name="_xlnm.Print_Titles" localSheetId="4">'Dem.Valores Repassados Maio'!$11:$11</definedName>
    <definedName name="_xlnm.Print_Titles" localSheetId="2">'Dem.Valores Repassados Março'!$13:$13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52" l="1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6" i="52" s="1"/>
  <c r="D18" i="52"/>
  <c r="D16" i="52"/>
  <c r="J14" i="52"/>
  <c r="J12" i="52"/>
  <c r="J8" i="52"/>
  <c r="J11" i="52" s="1"/>
  <c r="J10" i="52"/>
  <c r="J9" i="52"/>
  <c r="F8" i="52"/>
  <c r="D8" i="52"/>
  <c r="J13" i="52" l="1"/>
  <c r="J15" i="52"/>
  <c r="D13" i="52"/>
  <c r="E13" i="52" s="1"/>
  <c r="J17" i="52" l="1"/>
  <c r="K17" i="52" s="1"/>
  <c r="J16" i="52"/>
  <c r="D14" i="52"/>
  <c r="E89" i="52" l="1"/>
  <c r="F89" i="52" s="1"/>
  <c r="E81" i="52"/>
  <c r="F81" i="52" s="1"/>
  <c r="E73" i="52"/>
  <c r="F73" i="52" s="1"/>
  <c r="E65" i="52"/>
  <c r="F65" i="52" s="1"/>
  <c r="E57" i="52"/>
  <c r="F57" i="52" s="1"/>
  <c r="E49" i="52"/>
  <c r="F49" i="52" s="1"/>
  <c r="E41" i="52"/>
  <c r="F41" i="52" s="1"/>
  <c r="E33" i="52"/>
  <c r="F33" i="52" s="1"/>
  <c r="E25" i="52"/>
  <c r="F25" i="52" s="1"/>
  <c r="E62" i="52"/>
  <c r="F62" i="52" s="1"/>
  <c r="E54" i="52"/>
  <c r="F54" i="52" s="1"/>
  <c r="E38" i="52"/>
  <c r="F38" i="52" s="1"/>
  <c r="E94" i="52"/>
  <c r="F94" i="52" s="1"/>
  <c r="E86" i="52"/>
  <c r="F86" i="52" s="1"/>
  <c r="E78" i="52"/>
  <c r="F78" i="52" s="1"/>
  <c r="E70" i="52"/>
  <c r="F70" i="52" s="1"/>
  <c r="E46" i="52"/>
  <c r="F46" i="52" s="1"/>
  <c r="E30" i="52"/>
  <c r="F30" i="52" s="1"/>
  <c r="E91" i="52"/>
  <c r="F91" i="52" s="1"/>
  <c r="E83" i="52"/>
  <c r="F83" i="52" s="1"/>
  <c r="E75" i="52"/>
  <c r="F75" i="52" s="1"/>
  <c r="E67" i="52"/>
  <c r="F67" i="52" s="1"/>
  <c r="E59" i="52"/>
  <c r="F59" i="52" s="1"/>
  <c r="E51" i="52"/>
  <c r="F51" i="52" s="1"/>
  <c r="E43" i="52"/>
  <c r="F43" i="52" s="1"/>
  <c r="E35" i="52"/>
  <c r="F35" i="52" s="1"/>
  <c r="E27" i="52"/>
  <c r="F27" i="52" s="1"/>
  <c r="E19" i="52"/>
  <c r="E80" i="52"/>
  <c r="F80" i="52" s="1"/>
  <c r="E72" i="52"/>
  <c r="F72" i="52" s="1"/>
  <c r="E56" i="52"/>
  <c r="F56" i="52" s="1"/>
  <c r="E40" i="52"/>
  <c r="F40" i="52" s="1"/>
  <c r="E24" i="52"/>
  <c r="F24" i="52" s="1"/>
  <c r="E88" i="52"/>
  <c r="F88" i="52" s="1"/>
  <c r="E64" i="52"/>
  <c r="F64" i="52" s="1"/>
  <c r="E48" i="52"/>
  <c r="F48" i="52" s="1"/>
  <c r="E32" i="52"/>
  <c r="F32" i="52" s="1"/>
  <c r="E93" i="52"/>
  <c r="F93" i="52" s="1"/>
  <c r="E85" i="52"/>
  <c r="F85" i="52" s="1"/>
  <c r="E77" i="52"/>
  <c r="F77" i="52" s="1"/>
  <c r="E69" i="52"/>
  <c r="F69" i="52" s="1"/>
  <c r="E61" i="52"/>
  <c r="F61" i="52" s="1"/>
  <c r="E53" i="52"/>
  <c r="F53" i="52" s="1"/>
  <c r="E45" i="52"/>
  <c r="F45" i="52" s="1"/>
  <c r="E37" i="52"/>
  <c r="F37" i="52" s="1"/>
  <c r="E29" i="52"/>
  <c r="F29" i="52" s="1"/>
  <c r="E21" i="52"/>
  <c r="F21" i="52" s="1"/>
  <c r="E42" i="52"/>
  <c r="F42" i="52" s="1"/>
  <c r="E26" i="52"/>
  <c r="F26" i="52" s="1"/>
  <c r="E68" i="52"/>
  <c r="F68" i="52" s="1"/>
  <c r="E44" i="52"/>
  <c r="F44" i="52" s="1"/>
  <c r="E14" i="52"/>
  <c r="E90" i="52"/>
  <c r="F90" i="52" s="1"/>
  <c r="E82" i="52"/>
  <c r="F82" i="52" s="1"/>
  <c r="E74" i="52"/>
  <c r="F74" i="52" s="1"/>
  <c r="E66" i="52"/>
  <c r="F66" i="52" s="1"/>
  <c r="E58" i="52"/>
  <c r="F58" i="52" s="1"/>
  <c r="E50" i="52"/>
  <c r="F50" i="52" s="1"/>
  <c r="E34" i="52"/>
  <c r="F34" i="52" s="1"/>
  <c r="E60" i="52"/>
  <c r="F60" i="52" s="1"/>
  <c r="E36" i="52"/>
  <c r="F36" i="52" s="1"/>
  <c r="E28" i="52"/>
  <c r="F28" i="52" s="1"/>
  <c r="E20" i="52"/>
  <c r="F20" i="52" s="1"/>
  <c r="E87" i="52"/>
  <c r="F87" i="52" s="1"/>
  <c r="E79" i="52"/>
  <c r="F79" i="52" s="1"/>
  <c r="E71" i="52"/>
  <c r="F71" i="52" s="1"/>
  <c r="E63" i="52"/>
  <c r="F63" i="52" s="1"/>
  <c r="E55" i="52"/>
  <c r="F55" i="52" s="1"/>
  <c r="E47" i="52"/>
  <c r="F47" i="52" s="1"/>
  <c r="E39" i="52"/>
  <c r="F39" i="52" s="1"/>
  <c r="E31" i="52"/>
  <c r="F31" i="52" s="1"/>
  <c r="E23" i="52"/>
  <c r="F23" i="52" s="1"/>
  <c r="E92" i="52"/>
  <c r="F92" i="52" s="1"/>
  <c r="E84" i="52"/>
  <c r="F84" i="52" s="1"/>
  <c r="E76" i="52"/>
  <c r="F76" i="52" s="1"/>
  <c r="E52" i="52"/>
  <c r="F52" i="52" s="1"/>
  <c r="E22" i="52"/>
  <c r="F22" i="52" s="1"/>
  <c r="F19" i="52" l="1"/>
  <c r="E16" i="52"/>
  <c r="G16" i="52" s="1"/>
  <c r="E18" i="52"/>
  <c r="F16" i="52" l="1"/>
  <c r="F18" i="52"/>
  <c r="C92" i="51" l="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6" i="51" s="1"/>
  <c r="D18" i="51"/>
  <c r="D8" i="51" s="1"/>
  <c r="D16" i="51"/>
  <c r="J12" i="51"/>
  <c r="D13" i="51"/>
  <c r="J10" i="51"/>
  <c r="J9" i="51"/>
  <c r="J8" i="51"/>
  <c r="J11" i="51" s="1"/>
  <c r="J13" i="51" s="1"/>
  <c r="F8" i="51"/>
  <c r="E13" i="51" l="1"/>
  <c r="J14" i="51"/>
  <c r="J15" i="51" s="1"/>
  <c r="D14" i="51"/>
  <c r="J17" i="51" l="1"/>
  <c r="J16" i="51"/>
  <c r="E92" i="51"/>
  <c r="F92" i="51" s="1"/>
  <c r="E90" i="51"/>
  <c r="F90" i="51" s="1"/>
  <c r="E88" i="51"/>
  <c r="F88" i="51" s="1"/>
  <c r="E86" i="51"/>
  <c r="F86" i="51" s="1"/>
  <c r="E84" i="51"/>
  <c r="F84" i="51" s="1"/>
  <c r="E82" i="51"/>
  <c r="F82" i="51" s="1"/>
  <c r="E80" i="51"/>
  <c r="F80" i="51" s="1"/>
  <c r="E78" i="51"/>
  <c r="F78" i="51" s="1"/>
  <c r="E76" i="51"/>
  <c r="F76" i="51" s="1"/>
  <c r="E74" i="51"/>
  <c r="F74" i="51" s="1"/>
  <c r="E72" i="51"/>
  <c r="F72" i="51" s="1"/>
  <c r="E70" i="51"/>
  <c r="F70" i="51" s="1"/>
  <c r="E68" i="51"/>
  <c r="F68" i="51" s="1"/>
  <c r="E66" i="51"/>
  <c r="F66" i="51" s="1"/>
  <c r="E64" i="51"/>
  <c r="F64" i="51" s="1"/>
  <c r="E62" i="51"/>
  <c r="F62" i="51" s="1"/>
  <c r="E60" i="51"/>
  <c r="F60" i="51" s="1"/>
  <c r="E58" i="51"/>
  <c r="F58" i="51" s="1"/>
  <c r="E56" i="51"/>
  <c r="F56" i="51" s="1"/>
  <c r="E54" i="51"/>
  <c r="F54" i="51" s="1"/>
  <c r="E52" i="51"/>
  <c r="F52" i="51" s="1"/>
  <c r="E50" i="51"/>
  <c r="F50" i="51" s="1"/>
  <c r="E48" i="51"/>
  <c r="F48" i="51" s="1"/>
  <c r="E46" i="51"/>
  <c r="F46" i="51" s="1"/>
  <c r="E44" i="51"/>
  <c r="F44" i="51" s="1"/>
  <c r="E42" i="51"/>
  <c r="F42" i="51" s="1"/>
  <c r="E40" i="51"/>
  <c r="F40" i="51" s="1"/>
  <c r="E38" i="51"/>
  <c r="F38" i="51" s="1"/>
  <c r="E36" i="51"/>
  <c r="F36" i="51" s="1"/>
  <c r="E34" i="51"/>
  <c r="F34" i="51" s="1"/>
  <c r="E32" i="51"/>
  <c r="F32" i="51" s="1"/>
  <c r="E30" i="51"/>
  <c r="F30" i="51" s="1"/>
  <c r="E28" i="51"/>
  <c r="F28" i="51" s="1"/>
  <c r="E26" i="51"/>
  <c r="F26" i="51" s="1"/>
  <c r="E24" i="51"/>
  <c r="F24" i="51" s="1"/>
  <c r="E22" i="51"/>
  <c r="F22" i="51" s="1"/>
  <c r="E20" i="51"/>
  <c r="F20" i="51" s="1"/>
  <c r="E91" i="51"/>
  <c r="F91" i="51" s="1"/>
  <c r="E89" i="51"/>
  <c r="F89" i="51" s="1"/>
  <c r="E87" i="51"/>
  <c r="F87" i="51" s="1"/>
  <c r="E85" i="51"/>
  <c r="F85" i="51" s="1"/>
  <c r="E83" i="51"/>
  <c r="F83" i="51" s="1"/>
  <c r="E81" i="51"/>
  <c r="F81" i="51" s="1"/>
  <c r="E79" i="51"/>
  <c r="F79" i="51" s="1"/>
  <c r="E77" i="51"/>
  <c r="F77" i="51" s="1"/>
  <c r="E75" i="51"/>
  <c r="F75" i="51" s="1"/>
  <c r="E73" i="51"/>
  <c r="F73" i="51" s="1"/>
  <c r="E71" i="51"/>
  <c r="F71" i="51" s="1"/>
  <c r="E69" i="51"/>
  <c r="F69" i="51" s="1"/>
  <c r="E67" i="51"/>
  <c r="F67" i="51" s="1"/>
  <c r="E65" i="51"/>
  <c r="F65" i="51" s="1"/>
  <c r="E63" i="51"/>
  <c r="F63" i="51" s="1"/>
  <c r="E61" i="51"/>
  <c r="F61" i="51" s="1"/>
  <c r="E59" i="51"/>
  <c r="F59" i="51" s="1"/>
  <c r="E57" i="51"/>
  <c r="F57" i="51" s="1"/>
  <c r="E55" i="51"/>
  <c r="F55" i="51" s="1"/>
  <c r="E53" i="51"/>
  <c r="F53" i="51" s="1"/>
  <c r="E51" i="51"/>
  <c r="F51" i="51" s="1"/>
  <c r="E49" i="51"/>
  <c r="F49" i="51" s="1"/>
  <c r="E47" i="51"/>
  <c r="F47" i="51" s="1"/>
  <c r="E45" i="51"/>
  <c r="F45" i="51" s="1"/>
  <c r="E43" i="51"/>
  <c r="F43" i="51" s="1"/>
  <c r="E41" i="51"/>
  <c r="F41" i="51" s="1"/>
  <c r="E39" i="51"/>
  <c r="F39" i="51" s="1"/>
  <c r="E37" i="51"/>
  <c r="F37" i="51" s="1"/>
  <c r="E35" i="51"/>
  <c r="F35" i="51" s="1"/>
  <c r="E33" i="51"/>
  <c r="F33" i="51" s="1"/>
  <c r="E31" i="51"/>
  <c r="F31" i="51" s="1"/>
  <c r="E29" i="51"/>
  <c r="F29" i="51" s="1"/>
  <c r="E27" i="51"/>
  <c r="F27" i="51" s="1"/>
  <c r="E25" i="51"/>
  <c r="F25" i="51" s="1"/>
  <c r="E23" i="51"/>
  <c r="F23" i="51" s="1"/>
  <c r="E21" i="51"/>
  <c r="F21" i="51" s="1"/>
  <c r="E19" i="51"/>
  <c r="E14" i="51"/>
  <c r="K17" i="51" l="1"/>
  <c r="E16" i="51"/>
  <c r="G16" i="51" s="1"/>
  <c r="F19" i="51"/>
  <c r="E18" i="51"/>
  <c r="F18" i="51" l="1"/>
  <c r="F16" i="51"/>
  <c r="C92" i="50" l="1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6" i="50" s="1"/>
  <c r="D18" i="50"/>
  <c r="D16" i="50"/>
  <c r="D13" i="50"/>
  <c r="E13" i="50" s="1"/>
  <c r="J12" i="50"/>
  <c r="J10" i="50"/>
  <c r="J9" i="50"/>
  <c r="J8" i="50"/>
  <c r="J11" i="50" s="1"/>
  <c r="J13" i="50" s="1"/>
  <c r="F8" i="50"/>
  <c r="D8" i="50"/>
  <c r="J14" i="50" s="1"/>
  <c r="J15" i="50" s="1"/>
  <c r="J17" i="50" l="1"/>
  <c r="K17" i="50" s="1"/>
  <c r="J16" i="50"/>
  <c r="D14" i="50"/>
  <c r="E87" i="50" l="1"/>
  <c r="F87" i="50" s="1"/>
  <c r="E79" i="50"/>
  <c r="F79" i="50" s="1"/>
  <c r="E71" i="50"/>
  <c r="F71" i="50" s="1"/>
  <c r="E63" i="50"/>
  <c r="F63" i="50" s="1"/>
  <c r="E55" i="50"/>
  <c r="F55" i="50" s="1"/>
  <c r="E47" i="50"/>
  <c r="F47" i="50" s="1"/>
  <c r="E39" i="50"/>
  <c r="F39" i="50" s="1"/>
  <c r="E31" i="50"/>
  <c r="F31" i="50" s="1"/>
  <c r="E23" i="50"/>
  <c r="F23" i="50" s="1"/>
  <c r="E92" i="50"/>
  <c r="F92" i="50" s="1"/>
  <c r="E84" i="50"/>
  <c r="F84" i="50" s="1"/>
  <c r="E76" i="50"/>
  <c r="F76" i="50" s="1"/>
  <c r="E68" i="50"/>
  <c r="F68" i="50" s="1"/>
  <c r="E60" i="50"/>
  <c r="F60" i="50" s="1"/>
  <c r="E52" i="50"/>
  <c r="F52" i="50" s="1"/>
  <c r="E44" i="50"/>
  <c r="F44" i="50" s="1"/>
  <c r="E36" i="50"/>
  <c r="F36" i="50" s="1"/>
  <c r="E28" i="50"/>
  <c r="F28" i="50" s="1"/>
  <c r="E20" i="50"/>
  <c r="F20" i="50" s="1"/>
  <c r="E56" i="50"/>
  <c r="F56" i="50" s="1"/>
  <c r="E48" i="50"/>
  <c r="F48" i="50" s="1"/>
  <c r="E40" i="50"/>
  <c r="F40" i="50" s="1"/>
  <c r="E89" i="50"/>
  <c r="F89" i="50" s="1"/>
  <c r="E81" i="50"/>
  <c r="F81" i="50" s="1"/>
  <c r="E73" i="50"/>
  <c r="F73" i="50" s="1"/>
  <c r="E65" i="50"/>
  <c r="F65" i="50" s="1"/>
  <c r="E57" i="50"/>
  <c r="F57" i="50" s="1"/>
  <c r="E49" i="50"/>
  <c r="F49" i="50" s="1"/>
  <c r="E41" i="50"/>
  <c r="F41" i="50" s="1"/>
  <c r="E33" i="50"/>
  <c r="F33" i="50" s="1"/>
  <c r="E25" i="50"/>
  <c r="F25" i="50" s="1"/>
  <c r="E80" i="50"/>
  <c r="F80" i="50" s="1"/>
  <c r="E24" i="50"/>
  <c r="F24" i="50" s="1"/>
  <c r="E86" i="50"/>
  <c r="F86" i="50" s="1"/>
  <c r="E78" i="50"/>
  <c r="F78" i="50" s="1"/>
  <c r="E70" i="50"/>
  <c r="F70" i="50" s="1"/>
  <c r="E62" i="50"/>
  <c r="F62" i="50" s="1"/>
  <c r="E54" i="50"/>
  <c r="F54" i="50" s="1"/>
  <c r="E46" i="50"/>
  <c r="F46" i="50" s="1"/>
  <c r="E38" i="50"/>
  <c r="F38" i="50" s="1"/>
  <c r="E30" i="50"/>
  <c r="F30" i="50" s="1"/>
  <c r="E22" i="50"/>
  <c r="F22" i="50" s="1"/>
  <c r="E14" i="50"/>
  <c r="E88" i="50"/>
  <c r="F88" i="50" s="1"/>
  <c r="E72" i="50"/>
  <c r="F72" i="50" s="1"/>
  <c r="E91" i="50"/>
  <c r="F91" i="50" s="1"/>
  <c r="E83" i="50"/>
  <c r="F83" i="50" s="1"/>
  <c r="E75" i="50"/>
  <c r="F75" i="50" s="1"/>
  <c r="E67" i="50"/>
  <c r="F67" i="50" s="1"/>
  <c r="E59" i="50"/>
  <c r="F59" i="50" s="1"/>
  <c r="E51" i="50"/>
  <c r="F51" i="50" s="1"/>
  <c r="E43" i="50"/>
  <c r="F43" i="50" s="1"/>
  <c r="E35" i="50"/>
  <c r="F35" i="50" s="1"/>
  <c r="E27" i="50"/>
  <c r="F27" i="50" s="1"/>
  <c r="E19" i="50"/>
  <c r="E85" i="50"/>
  <c r="F85" i="50" s="1"/>
  <c r="E77" i="50"/>
  <c r="F77" i="50" s="1"/>
  <c r="E69" i="50"/>
  <c r="F69" i="50" s="1"/>
  <c r="E61" i="50"/>
  <c r="F61" i="50" s="1"/>
  <c r="E53" i="50"/>
  <c r="F53" i="50" s="1"/>
  <c r="E45" i="50"/>
  <c r="F45" i="50" s="1"/>
  <c r="E37" i="50"/>
  <c r="F37" i="50" s="1"/>
  <c r="E29" i="50"/>
  <c r="F29" i="50" s="1"/>
  <c r="E21" i="50"/>
  <c r="F21" i="50" s="1"/>
  <c r="E32" i="50"/>
  <c r="F32" i="50" s="1"/>
  <c r="E90" i="50"/>
  <c r="F90" i="50" s="1"/>
  <c r="E82" i="50"/>
  <c r="F82" i="50" s="1"/>
  <c r="E74" i="50"/>
  <c r="F74" i="50" s="1"/>
  <c r="E66" i="50"/>
  <c r="F66" i="50" s="1"/>
  <c r="E58" i="50"/>
  <c r="F58" i="50" s="1"/>
  <c r="E50" i="50"/>
  <c r="F50" i="50" s="1"/>
  <c r="E42" i="50"/>
  <c r="F42" i="50" s="1"/>
  <c r="E34" i="50"/>
  <c r="F34" i="50" s="1"/>
  <c r="E26" i="50"/>
  <c r="F26" i="50" s="1"/>
  <c r="E64" i="50"/>
  <c r="F64" i="50" s="1"/>
  <c r="F19" i="50" l="1"/>
  <c r="E16" i="50"/>
  <c r="G16" i="50" s="1"/>
  <c r="E18" i="50"/>
  <c r="F16" i="50" l="1"/>
  <c r="F18" i="50"/>
  <c r="C92" i="48" l="1"/>
  <c r="C91" i="48"/>
  <c r="C90" i="48"/>
  <c r="C89" i="48"/>
  <c r="C88" i="48"/>
  <c r="C87" i="48"/>
  <c r="C86" i="48"/>
  <c r="C85" i="48"/>
  <c r="C84" i="48"/>
  <c r="C83" i="48"/>
  <c r="C82" i="48"/>
  <c r="C81" i="48"/>
  <c r="C80" i="48"/>
  <c r="C79" i="48"/>
  <c r="C78" i="48"/>
  <c r="C77" i="48"/>
  <c r="C76" i="48"/>
  <c r="C75" i="48"/>
  <c r="C74" i="48"/>
  <c r="C73" i="48"/>
  <c r="C72" i="48"/>
  <c r="C71" i="48"/>
  <c r="C70" i="48"/>
  <c r="C69" i="48"/>
  <c r="C68" i="48"/>
  <c r="C67" i="48"/>
  <c r="C66" i="48"/>
  <c r="C65" i="48"/>
  <c r="C64" i="48"/>
  <c r="C63" i="48"/>
  <c r="C62" i="48"/>
  <c r="C61" i="48"/>
  <c r="C60" i="48"/>
  <c r="C59" i="48"/>
  <c r="C58" i="48"/>
  <c r="C57" i="48"/>
  <c r="C56" i="48"/>
  <c r="C55" i="48"/>
  <c r="C54" i="48"/>
  <c r="C53" i="48"/>
  <c r="C52" i="48"/>
  <c r="C51" i="48"/>
  <c r="C50" i="48"/>
  <c r="C49" i="48"/>
  <c r="C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6" i="48" s="1"/>
  <c r="D18" i="48"/>
  <c r="D16" i="48"/>
  <c r="D13" i="48"/>
  <c r="F8" i="48"/>
  <c r="E13" i="48" l="1"/>
  <c r="D14" i="48"/>
  <c r="E87" i="48" l="1"/>
  <c r="F87" i="48" s="1"/>
  <c r="E79" i="48"/>
  <c r="F79" i="48" s="1"/>
  <c r="E71" i="48"/>
  <c r="F71" i="48" s="1"/>
  <c r="E63" i="48"/>
  <c r="F63" i="48" s="1"/>
  <c r="E55" i="48"/>
  <c r="F55" i="48" s="1"/>
  <c r="E47" i="48"/>
  <c r="F47" i="48" s="1"/>
  <c r="E39" i="48"/>
  <c r="F39" i="48" s="1"/>
  <c r="E31" i="48"/>
  <c r="F31" i="48" s="1"/>
  <c r="E23" i="48"/>
  <c r="F23" i="48" s="1"/>
  <c r="E72" i="48"/>
  <c r="F72" i="48" s="1"/>
  <c r="E48" i="48"/>
  <c r="F48" i="48" s="1"/>
  <c r="E40" i="48"/>
  <c r="F40" i="48" s="1"/>
  <c r="E32" i="48"/>
  <c r="F32" i="48" s="1"/>
  <c r="E92" i="48"/>
  <c r="F92" i="48" s="1"/>
  <c r="E84" i="48"/>
  <c r="F84" i="48" s="1"/>
  <c r="E76" i="48"/>
  <c r="F76" i="48" s="1"/>
  <c r="E68" i="48"/>
  <c r="F68" i="48" s="1"/>
  <c r="E60" i="48"/>
  <c r="F60" i="48" s="1"/>
  <c r="E52" i="48"/>
  <c r="F52" i="48" s="1"/>
  <c r="E44" i="48"/>
  <c r="F44" i="48" s="1"/>
  <c r="E36" i="48"/>
  <c r="F36" i="48" s="1"/>
  <c r="E28" i="48"/>
  <c r="F28" i="48" s="1"/>
  <c r="E20" i="48"/>
  <c r="F20" i="48" s="1"/>
  <c r="E88" i="48"/>
  <c r="F88" i="48" s="1"/>
  <c r="E64" i="48"/>
  <c r="F64" i="48" s="1"/>
  <c r="E56" i="48"/>
  <c r="F56" i="48" s="1"/>
  <c r="E24" i="48"/>
  <c r="F24" i="48" s="1"/>
  <c r="E89" i="48"/>
  <c r="F89" i="48" s="1"/>
  <c r="E81" i="48"/>
  <c r="F81" i="48" s="1"/>
  <c r="E73" i="48"/>
  <c r="F73" i="48" s="1"/>
  <c r="E65" i="48"/>
  <c r="F65" i="48" s="1"/>
  <c r="E57" i="48"/>
  <c r="F57" i="48" s="1"/>
  <c r="E49" i="48"/>
  <c r="F49" i="48" s="1"/>
  <c r="E41" i="48"/>
  <c r="F41" i="48" s="1"/>
  <c r="E33" i="48"/>
  <c r="F33" i="48" s="1"/>
  <c r="E25" i="48"/>
  <c r="F25" i="48" s="1"/>
  <c r="E80" i="48"/>
  <c r="F80" i="48" s="1"/>
  <c r="E86" i="48"/>
  <c r="F86" i="48" s="1"/>
  <c r="E78" i="48"/>
  <c r="F78" i="48" s="1"/>
  <c r="E70" i="48"/>
  <c r="F70" i="48" s="1"/>
  <c r="E62" i="48"/>
  <c r="F62" i="48" s="1"/>
  <c r="E54" i="48"/>
  <c r="F54" i="48" s="1"/>
  <c r="E46" i="48"/>
  <c r="F46" i="48" s="1"/>
  <c r="E38" i="48"/>
  <c r="F38" i="48" s="1"/>
  <c r="E30" i="48"/>
  <c r="F30" i="48" s="1"/>
  <c r="E22" i="48"/>
  <c r="F22" i="48" s="1"/>
  <c r="E42" i="48"/>
  <c r="F42" i="48" s="1"/>
  <c r="E34" i="48"/>
  <c r="F34" i="48" s="1"/>
  <c r="E91" i="48"/>
  <c r="F91" i="48" s="1"/>
  <c r="E83" i="48"/>
  <c r="F83" i="48" s="1"/>
  <c r="E75" i="48"/>
  <c r="F75" i="48" s="1"/>
  <c r="E67" i="48"/>
  <c r="F67" i="48" s="1"/>
  <c r="E59" i="48"/>
  <c r="F59" i="48" s="1"/>
  <c r="E51" i="48"/>
  <c r="F51" i="48" s="1"/>
  <c r="E43" i="48"/>
  <c r="F43" i="48" s="1"/>
  <c r="E35" i="48"/>
  <c r="F35" i="48" s="1"/>
  <c r="E27" i="48"/>
  <c r="F27" i="48" s="1"/>
  <c r="E19" i="48"/>
  <c r="E50" i="48"/>
  <c r="F50" i="48" s="1"/>
  <c r="E85" i="48"/>
  <c r="F85" i="48" s="1"/>
  <c r="E77" i="48"/>
  <c r="F77" i="48" s="1"/>
  <c r="E69" i="48"/>
  <c r="F69" i="48" s="1"/>
  <c r="E61" i="48"/>
  <c r="F61" i="48" s="1"/>
  <c r="E53" i="48"/>
  <c r="F53" i="48" s="1"/>
  <c r="E45" i="48"/>
  <c r="F45" i="48" s="1"/>
  <c r="E37" i="48"/>
  <c r="F37" i="48" s="1"/>
  <c r="E29" i="48"/>
  <c r="F29" i="48" s="1"/>
  <c r="E21" i="48"/>
  <c r="F21" i="48" s="1"/>
  <c r="E14" i="48"/>
  <c r="E90" i="48"/>
  <c r="F90" i="48" s="1"/>
  <c r="E82" i="48"/>
  <c r="F82" i="48" s="1"/>
  <c r="E74" i="48"/>
  <c r="F74" i="48" s="1"/>
  <c r="E66" i="48"/>
  <c r="F66" i="48" s="1"/>
  <c r="E58" i="48"/>
  <c r="F58" i="48" s="1"/>
  <c r="E26" i="48"/>
  <c r="F26" i="48" s="1"/>
  <c r="F19" i="48" l="1"/>
  <c r="E16" i="48"/>
  <c r="G16" i="48" s="1"/>
  <c r="E18" i="48"/>
  <c r="F16" i="48" l="1"/>
  <c r="F18" i="48"/>
  <c r="F16" i="43"/>
  <c r="E16" i="43"/>
  <c r="G16" i="43" s="1"/>
  <c r="D16" i="43"/>
  <c r="C16" i="43"/>
  <c r="T10" i="14" l="1"/>
  <c r="Q10" i="14"/>
  <c r="P10" i="14"/>
  <c r="H10" i="14"/>
  <c r="O10" i="14" s="1"/>
  <c r="R10" i="14" s="1"/>
  <c r="P14" i="14" l="1"/>
  <c r="P12" i="14"/>
  <c r="Q21" i="14"/>
  <c r="Q20" i="14"/>
  <c r="P20" i="14"/>
  <c r="P21" i="14"/>
  <c r="O20" i="14"/>
  <c r="Q19" i="14"/>
  <c r="P19" i="14"/>
  <c r="O19" i="14"/>
  <c r="Q18" i="14"/>
  <c r="P18" i="14"/>
  <c r="O18" i="14"/>
  <c r="O17" i="14"/>
  <c r="Q17" i="14"/>
  <c r="P17" i="14"/>
  <c r="Q16" i="14" l="1"/>
  <c r="P16" i="14"/>
  <c r="O16" i="14"/>
  <c r="P15" i="14"/>
  <c r="Q15" i="14"/>
  <c r="O15" i="14"/>
  <c r="Q14" i="14"/>
  <c r="O14" i="14"/>
  <c r="Q12" i="14" l="1"/>
  <c r="Q13" i="14"/>
  <c r="P13" i="14"/>
  <c r="O13" i="14"/>
  <c r="O12" i="14" l="1"/>
  <c r="O11" i="14" l="1"/>
  <c r="R21" i="14" l="1"/>
  <c r="S21" i="14"/>
  <c r="P11" i="14" l="1"/>
  <c r="R18" i="14" l="1"/>
  <c r="R17" i="14" l="1"/>
  <c r="R14" i="14" l="1"/>
  <c r="R12" i="14" l="1"/>
  <c r="Q11" i="14" l="1"/>
  <c r="T11" i="14" l="1"/>
  <c r="T20" i="14"/>
  <c r="T15" i="14"/>
  <c r="T17" i="14"/>
  <c r="T16" i="14"/>
  <c r="T18" i="14"/>
  <c r="T12" i="14"/>
  <c r="T14" i="14"/>
  <c r="T19" i="14"/>
  <c r="T2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tc={81C417A3-62D8-409B-A8C4-7916964BA0DD}</author>
    <author>tc={8674D69E-F71C-4D3B-803F-BAD7D0CA3E4F}</author>
    <author>tc={8A7807EC-CAE8-454E-B39F-16B06444B8E4}</author>
  </authors>
  <commentList>
    <comment ref="C9" authorId="0" shapeId="0" xr:uid="{81C417A3-62D8-409B-A8C4-7916964BA0D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8674D69E-F71C-4D3B-803F-BAD7D0CA3E4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8A7807EC-CAE8-454E-B39F-16B06444B8E4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tc={B3D7A028-041D-437C-A976-5A118F34CBED}</author>
    <author>tc={124E3930-A955-4100-A02E-27C6D4F63863}</author>
    <author>tc={77C21B3B-D54B-4407-80B0-3A7A4572DAF5}</author>
  </authors>
  <commentList>
    <comment ref="C9" authorId="0" shapeId="0" xr:uid="{B3D7A028-041D-437C-A976-5A118F34CBE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124E3930-A955-4100-A02E-27C6D4F6386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77C21B3B-D54B-4407-80B0-3A7A4572DAF5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tc={5591C333-A711-4001-A2E1-4672BC26645A}</author>
    <author>tc={E0ADC6D8-7F8C-4D0C-8DBA-3ED02867771C}</author>
    <author>tc={B1A2F517-1141-4B1C-9E2C-8C652823B63C}</author>
  </authors>
  <commentList>
    <comment ref="C9" authorId="0" shapeId="0" xr:uid="{5591C333-A711-4001-A2E1-4672BC26645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E0ADC6D8-7F8C-4D0C-8DBA-3ED02867771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B1A2F517-1141-4B1C-9E2C-8C652823B63C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tc={B5B77CF0-38A7-4191-8288-32B187109FB7}</author>
    <author>tc={38B52D16-7640-4617-8F4C-0F7993949C72}</author>
    <author>tc={DFCF3D02-4190-41A0-AAA0-65AC003DE5B0}</author>
  </authors>
  <commentList>
    <comment ref="C9" authorId="0" shapeId="0" xr:uid="{B5B77CF0-38A7-4191-8288-32B187109FB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38B52D16-7640-4617-8F4C-0F7993949C7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DFCF3D02-4190-41A0-AAA0-65AC003DE5B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tc={3BBF228D-7C3D-4B05-A258-F2F9A9F45AA1}</author>
    <author>tc={8A563C61-43B1-4161-A57E-74D982B1127D}</author>
    <author>tc={06FF32E3-6A0E-4823-8C47-F81ECAA17232}</author>
  </authors>
  <commentList>
    <comment ref="C9" authorId="0" shapeId="0" xr:uid="{3BBF228D-7C3D-4B05-A258-F2F9A9F45AA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8A563C61-43B1-4161-A57E-74D982B112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06FF32E3-6A0E-4823-8C47-F81ECAA17232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tc={F6850468-6218-4510-9B79-9CD343C1439A}</author>
    <author>tc={399659B1-9D17-4DD2-8BFF-5E662E74E1ED}</author>
    <author>tc={BF90F4D0-B1F7-45AB-81CF-2357AEA6E839}</author>
  </authors>
  <commentList>
    <comment ref="C9" authorId="0" shapeId="0" xr:uid="{F6850468-6218-4510-9B79-9CD343C143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399659B1-9D17-4DD2-8BFF-5E662E74E1E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BF90F4D0-B1F7-45AB-81CF-2357AEA6E839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tc={05A8605E-5CF3-4C21-A262-EDB1B9C1A1B5}</author>
    <author>tc={EFBC3452-E3E7-42D6-8ECD-5DBB64D8F17F}</author>
    <author>tc={4D9F8336-6742-4B40-9E47-3FEB6C4C2743}</author>
  </authors>
  <commentList>
    <comment ref="C9" authorId="0" shapeId="0" xr:uid="{05A8605E-5CF3-4C21-A262-EDB1B9C1A1B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EFBC3452-E3E7-42D6-8ECD-5DBB64D8F17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4D9F8336-6742-4B40-9E47-3FEB6C4C2743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tc={2FFD5ED2-5F8F-48F9-BF3B-3A16EAD76DB9}</author>
    <author>tc={95D08548-6A01-4E6D-B434-A740177A63F0}</author>
    <author>tc={40C124A0-8D51-44F5-909B-BC3FB0657A1A}</author>
  </authors>
  <commentList>
    <comment ref="C9" authorId="0" shapeId="0" xr:uid="{2FFD5ED2-5F8F-48F9-BF3B-3A16EAD76DB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95D08548-6A01-4E6D-B434-A740177A63F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40C124A0-8D51-44F5-909B-BC3FB0657A1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</commentList>
</comments>
</file>

<file path=xl/sharedStrings.xml><?xml version="1.0" encoding="utf-8"?>
<sst xmlns="http://schemas.openxmlformats.org/spreadsheetml/2006/main" count="1568" uniqueCount="183">
  <si>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</si>
  <si>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</si>
  <si>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</si>
  <si>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</si>
  <si>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</si>
  <si>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</si>
  <si>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</si>
  <si>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</si>
  <si>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</si>
  <si>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</si>
  <si>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</si>
  <si>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</si>
  <si>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Ano 
(competência)</t>
  </si>
  <si>
    <t>Despacho SGT/ANEEL</t>
  </si>
  <si>
    <t>Vl. Repassados
(R$)</t>
  </si>
  <si>
    <t>Vl. Depositados 
(R$)</t>
  </si>
  <si>
    <t>PERCENTUAL</t>
  </si>
  <si>
    <t>Nº DE AGENTES</t>
  </si>
  <si>
    <t>PRÊMIO DE RISCO</t>
  </si>
  <si>
    <t>-</t>
  </si>
  <si>
    <t>INADIMPLÊNCIA</t>
  </si>
  <si>
    <t>CNPJ</t>
  </si>
  <si>
    <t>CELPA</t>
  </si>
  <si>
    <t>ELETROPAULO</t>
  </si>
  <si>
    <t>CEAL</t>
  </si>
  <si>
    <t>CEA</t>
  </si>
  <si>
    <t>COPEL DISTRIB</t>
  </si>
  <si>
    <t>CEPISA</t>
  </si>
  <si>
    <t>CEMIG DISTRIB</t>
  </si>
  <si>
    <t>CPFL PAULISTA</t>
  </si>
  <si>
    <t xml:space="preserve"> </t>
  </si>
  <si>
    <t>SALDO CONTA</t>
  </si>
  <si>
    <t>PGTO DEVEDORES</t>
  </si>
  <si>
    <t>FORCEL</t>
  </si>
  <si>
    <t>No Mês</t>
  </si>
  <si>
    <t>No Acumulado</t>
  </si>
  <si>
    <t>CAFT</t>
  </si>
  <si>
    <t>CELESC DIST</t>
  </si>
  <si>
    <t>COELBA</t>
  </si>
  <si>
    <t>RGE SUL</t>
  </si>
  <si>
    <t>COSERN</t>
  </si>
  <si>
    <t>ENERGISA SE</t>
  </si>
  <si>
    <t>ELFSM</t>
  </si>
  <si>
    <t>NOVA PALMA</t>
  </si>
  <si>
    <t>MUX ENERGIA</t>
  </si>
  <si>
    <t>CEB DISTRIBUIC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</si>
  <si>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</si>
  <si>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</si>
  <si>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</si>
  <si>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</si>
  <si>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</si>
  <si>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</si>
  <si>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</si>
  <si>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</si>
  <si>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</si>
  <si>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</si>
  <si>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</si>
  <si>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</si>
  <si>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ENERGISA BO</t>
  </si>
  <si>
    <t>CEEE DISTRIB</t>
  </si>
  <si>
    <t>COCEL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</si>
  <si>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</si>
  <si>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</si>
  <si>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</si>
  <si>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</si>
  <si>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</si>
  <si>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</si>
  <si>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</si>
  <si>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</t>
  </si>
  <si>
    <t>ENERGISA AC</t>
  </si>
  <si>
    <t>ENERGISA SS</t>
  </si>
  <si>
    <t>ENERGISA RO</t>
  </si>
  <si>
    <t>DCELT</t>
  </si>
  <si>
    <t>Mar_Jan¹</t>
  </si>
  <si>
    <t>CERTAJA</t>
  </si>
  <si>
    <t>COPREL COOPERATIVA</t>
  </si>
  <si>
    <t>CERILUZ DIST</t>
  </si>
  <si>
    <t>CRELUZ COOP</t>
  </si>
  <si>
    <t>CCEE</t>
  </si>
  <si>
    <t>COOPERALIANCA</t>
  </si>
  <si>
    <t>SULGIPE</t>
  </si>
  <si>
    <t>CERIM</t>
  </si>
  <si>
    <t>CERIPA ACL</t>
  </si>
  <si>
    <t>CETRIL</t>
  </si>
  <si>
    <t>CEJAMA</t>
  </si>
  <si>
    <t>CERBRANORTE</t>
  </si>
  <si>
    <t>COORSEL</t>
  </si>
  <si>
    <t>CERMISSOES</t>
  </si>
  <si>
    <t>CERTEL DIST</t>
  </si>
  <si>
    <t>COOPERLUZ DIST</t>
  </si>
  <si>
    <t>CRERAL DIST</t>
  </si>
  <si>
    <t>CERTHIL DISTRIBUICAO</t>
  </si>
  <si>
    <t>CERVAM</t>
  </si>
  <si>
    <t>CEGERO</t>
  </si>
  <si>
    <t>CERSAD DISTRIBUIDORA</t>
  </si>
  <si>
    <t>CEMIRIM D</t>
  </si>
  <si>
    <t>CEPRAG</t>
  </si>
  <si>
    <t>CERGAL</t>
  </si>
  <si>
    <t>Ago_Jun</t>
  </si>
  <si>
    <t>Set_Jul</t>
  </si>
  <si>
    <t>out_Ago</t>
  </si>
  <si>
    <t>Dez_Out</t>
  </si>
  <si>
    <t>fev_dez</t>
  </si>
  <si>
    <t>Abr_Fev</t>
  </si>
  <si>
    <t>Mai_Mar</t>
  </si>
  <si>
    <t>Jun_Abr</t>
  </si>
  <si>
    <t>ENERGISA MR</t>
  </si>
  <si>
    <t>COOPERMILA</t>
  </si>
  <si>
    <t>CODESAM</t>
  </si>
  <si>
    <t>COOPERZEM DIST</t>
  </si>
  <si>
    <t>CERFOX DIST</t>
  </si>
  <si>
    <t>Demonstrativo Mensal de Recursos de Bandeiras Tarifárias - CONTA BANDEIRAS - Ano 2023</t>
  </si>
  <si>
    <t>CCEE  Câmara de Comercialização de Energia Elétrica</t>
  </si>
  <si>
    <t>GECTL  Gerência de Contabilização e Liquidação</t>
  </si>
  <si>
    <t>GCON  Contabilização</t>
  </si>
  <si>
    <t>Crédito da Liquidação de Bandeiras Tarifárias - Janeiro/2023</t>
  </si>
  <si>
    <t>VALOR - R$</t>
  </si>
  <si>
    <t>CRÉDITO A PAGAR</t>
  </si>
  <si>
    <t>CAFT 2022 (CCEE)</t>
  </si>
  <si>
    <t>TOTAL PARA CREDITO</t>
  </si>
  <si>
    <t>AGENTE</t>
  </si>
  <si>
    <t>LOSS
SHARING</t>
  </si>
  <si>
    <t>VALOR A
RECEBER</t>
  </si>
  <si>
    <t>VALOR
RECEBIDO</t>
  </si>
  <si>
    <t>VALOR NÃO RECEBIDO</t>
  </si>
  <si>
    <t>câmara de comercialização de energia elétrica</t>
  </si>
  <si>
    <t>gerência de contabilização e liquidação</t>
  </si>
  <si>
    <t>crédito da liquidação de bandeiras tarifárias - fevereiro/2023</t>
  </si>
  <si>
    <t>valor (R$)</t>
  </si>
  <si>
    <t>percentual</t>
  </si>
  <si>
    <t>n° de agentes</t>
  </si>
  <si>
    <t>crédito a pagar (R$)</t>
  </si>
  <si>
    <t>caft ccee (R$)</t>
  </si>
  <si>
    <t>saldo conta (R$)</t>
  </si>
  <si>
    <t>prêmio de risco (R$)</t>
  </si>
  <si>
    <t>pagto devedores (R$)</t>
  </si>
  <si>
    <t>total para crédito (R$)</t>
  </si>
  <si>
    <t>inadimplência (R$)</t>
  </si>
  <si>
    <t>cnpj</t>
  </si>
  <si>
    <t>agente</t>
  </si>
  <si>
    <t>loss sharing</t>
  </si>
  <si>
    <t>valor a receber (R$)</t>
  </si>
  <si>
    <t>valor recebido (R$)</t>
  </si>
  <si>
    <t>valor não recebido (R$)</t>
  </si>
  <si>
    <t>observações</t>
  </si>
  <si>
    <t>Aderido</t>
  </si>
  <si>
    <t>crédito da liquidação de bandeiras tarifárias - março/2023</t>
  </si>
  <si>
    <t>crédito da liquidação de bandeiras tarifárias - abril/2023</t>
  </si>
  <si>
    <t xml:space="preserve">Ajustes para mapa de crédito </t>
  </si>
  <si>
    <t>Retorno dos débitos</t>
  </si>
  <si>
    <t>Total prêmio de risco</t>
  </si>
  <si>
    <t>Total arrecadado</t>
  </si>
  <si>
    <t>Saldo</t>
  </si>
  <si>
    <t>Total para crédito</t>
  </si>
  <si>
    <t>Créditos a ser repassado</t>
  </si>
  <si>
    <t>Arrecadado &gt; Crédito</t>
  </si>
  <si>
    <t>SIM</t>
  </si>
  <si>
    <t>Inclusão no PRÊMIO</t>
  </si>
  <si>
    <t>Inclusão no SALDO</t>
  </si>
  <si>
    <t>NA</t>
  </si>
  <si>
    <t>crédito da liquidação de bandeiras tarifárias - maio/2023</t>
  </si>
  <si>
    <t>PACTO ENERGIA PR</t>
  </si>
  <si>
    <t>CERNHE</t>
  </si>
  <si>
    <t>CERPRO</t>
  </si>
  <si>
    <t>ENERGISA BO (ENERGISA PB)</t>
  </si>
  <si>
    <t>crédito da liquidação de bandeiras tarifárias - junho/2023</t>
  </si>
  <si>
    <t>crédito da liquidação de bandeiras tarifárias - julho/2023</t>
  </si>
  <si>
    <t>NÃO</t>
  </si>
  <si>
    <t>CGTESUL</t>
  </si>
  <si>
    <t>CANDIOTA</t>
  </si>
  <si>
    <t>crédito da liquidação de bandeiras tarifárias - agosto/2023</t>
  </si>
  <si>
    <t>crédito da liquidação de bandeiras tarifárias - setembro/2023</t>
  </si>
  <si>
    <t>crédito da liquidação de bandeiras tarifárias - novembro/2023</t>
  </si>
  <si>
    <t>CERGAPA</t>
  </si>
  <si>
    <t>CERGRAL</t>
  </si>
  <si>
    <t>crédito da liquidação de bandeiras tarifárias - outubro/2023</t>
  </si>
  <si>
    <t>Jul_Mai²</t>
  </si>
  <si>
    <t>Nov_Set³</t>
  </si>
  <si>
    <t>³ Houve rateio nos créditos de Bandeiras devido à inconsistências nos valores utilizados pela Aneel no prêmio de risco e no Saldo inicial da conta.</t>
  </si>
  <si>
    <r>
      <t>Jan_Nov</t>
    </r>
    <r>
      <rPr>
        <b/>
        <vertAlign val="superscript"/>
        <sz val="11"/>
        <color theme="3"/>
        <rFont val="Inter"/>
        <family val="3"/>
        <scheme val="minor"/>
      </rPr>
      <t>4</t>
    </r>
  </si>
  <si>
    <r>
      <rPr>
        <b/>
        <vertAlign val="superscript"/>
        <sz val="11"/>
        <color theme="3"/>
        <rFont val="Inter"/>
        <family val="3"/>
        <scheme val="minor"/>
      </rPr>
      <t>4</t>
    </r>
    <r>
      <rPr>
        <b/>
        <sz val="11"/>
        <color theme="3"/>
        <rFont val="Inter"/>
        <family val="2"/>
        <scheme val="minor"/>
      </rPr>
      <t xml:space="preserve"> O agente HIDROPAN inadimplente. O valor foi pago em 08/01/2024.</t>
    </r>
  </si>
  <si>
    <t>²  Os agentes CERTREL, CEREJ inadimplentes.  CERTREL:o valor foi pago no dia 10/07/2023. CEREJ:o valor foi pago no dia 06/07/2023</t>
  </si>
  <si>
    <t>¹  Os agentes CERTREL, CEDRAP, CERMC, e CERCOS inadimplentes. CERTREL: o valor foi pago no dia 08/03/2023. CEDRAP: o valor foi pago no dia 14/03/2023. CERCOS: o valor foi pago no dia 22/03/2023. CERCM: o valor foi pago no dia 07/03/2023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</si>
</sst>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.000000000000"/>
    <numFmt numFmtId="168" formatCode="0.000%"/>
    <numFmt numFmtId="169" formatCode="#,##0.000000000000"/>
  </numFmts>
  <fonts count="77">
    <font>
      <sz val="11"/>
      <color theme="1"/>
      <name val="Inter"/>
      <family val="2"/>
      <scheme val="minor"/>
    </font>
    <font>
      <b/>
      <sz val="11"/>
      <color theme="1"/>
      <name val="Inter"/>
      <family val="2"/>
      <scheme val="minor"/>
    </font>
    <font>
      <sz val="10"/>
      <name val="Arial"/>
      <family val="2"/>
    </font>
    <font>
      <sz val="8"/>
      <name val="Inter"/>
      <family val="2"/>
      <scheme val="minor"/>
    </font>
    <font>
      <u/>
      <sz val="11"/>
      <color theme="10"/>
      <name val="Inter"/>
      <family val="2"/>
      <scheme val="minor"/>
    </font>
    <font>
      <u/>
      <sz val="11"/>
      <color theme="11"/>
      <name val="Inter"/>
      <family val="2"/>
      <scheme val="minor"/>
    </font>
    <font>
      <sz val="11"/>
      <color theme="1"/>
      <name val="Inter"/>
      <family val="2"/>
      <scheme val="minor"/>
    </font>
    <font>
      <sz val="10"/>
      <color indexed="8"/>
      <name val="Arial"/>
      <family val="2"/>
    </font>
    <font>
      <sz val="9"/>
      <color theme="1"/>
      <name val="Inter"/>
      <family val="2"/>
      <scheme val="minor"/>
    </font>
    <font>
      <sz val="10"/>
      <color theme="1"/>
      <name val="Inter"/>
      <family val="2"/>
      <scheme val="minor"/>
    </font>
    <font>
      <sz val="10.5"/>
      <color theme="1"/>
      <name val="Inter"/>
      <family val="2"/>
      <scheme val="minor"/>
    </font>
    <font>
      <b/>
      <sz val="10.5"/>
      <color theme="1"/>
      <name val="Inter"/>
      <family val="2"/>
      <scheme val="minor"/>
    </font>
    <font>
      <sz val="11"/>
      <color theme="1"/>
      <name val="Calibri"/>
      <family val="2"/>
    </font>
    <font>
      <b/>
      <sz val="11"/>
      <color theme="3"/>
      <name val="Inter"/>
      <family val="2"/>
      <scheme val="minor"/>
    </font>
    <font>
      <sz val="12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Inter Light"/>
      <family val="3"/>
    </font>
    <font>
      <b/>
      <sz val="10"/>
      <color theme="5" tint="-0.499984740745262"/>
      <name val="Inter Light"/>
      <family val="3"/>
    </font>
    <font>
      <sz val="10"/>
      <name val="Inter Light"/>
      <family val="3"/>
    </font>
    <font>
      <sz val="10"/>
      <color theme="5" tint="-0.499984740745262"/>
      <name val="Inter Light"/>
      <family val="3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22"/>
      <color theme="3"/>
      <name val="Inter"/>
      <family val="2"/>
      <scheme val="minor"/>
    </font>
    <font>
      <b/>
      <sz val="14"/>
      <name val="Segoe Condensed"/>
      <family val="2"/>
    </font>
    <font>
      <b/>
      <sz val="10"/>
      <name val="Inter"/>
      <family val="2"/>
      <scheme val="minor"/>
    </font>
    <font>
      <sz val="10.5"/>
      <name val="Inter"/>
      <family val="2"/>
      <scheme val="minor"/>
    </font>
    <font>
      <i/>
      <sz val="11"/>
      <color theme="1"/>
      <name val="Inter Light"/>
      <family val="3"/>
    </font>
    <font>
      <b/>
      <sz val="14"/>
      <color rgb="FF06038D"/>
      <name val="Inter Light"/>
      <family val="3"/>
    </font>
    <font>
      <sz val="11"/>
      <color theme="1"/>
      <name val="Inter Light"/>
      <family val="3"/>
    </font>
    <font>
      <sz val="10"/>
      <color theme="1"/>
      <name val="Inter Light"/>
      <family val="3"/>
    </font>
    <font>
      <sz val="14"/>
      <name val="Inter Light"/>
      <family val="3"/>
    </font>
    <font>
      <b/>
      <sz val="14"/>
      <color rgb="FF4C4C4C"/>
      <name val="Inter Light"/>
      <family val="3"/>
    </font>
    <font>
      <sz val="10.5"/>
      <color theme="1"/>
      <name val="Inter Light"/>
      <family val="3"/>
    </font>
    <font>
      <sz val="10"/>
      <color theme="0"/>
      <name val="Inter Light"/>
      <family val="3"/>
    </font>
    <font>
      <sz val="10.5"/>
      <color indexed="8"/>
      <name val="Inter Light"/>
      <family val="3"/>
    </font>
    <font>
      <b/>
      <sz val="10.5"/>
      <color rgb="FFC00000"/>
      <name val="Inter Light"/>
      <family val="3"/>
    </font>
    <font>
      <sz val="10.5"/>
      <color rgb="FF000C4C"/>
      <name val="Inter Light"/>
      <family val="3"/>
    </font>
    <font>
      <sz val="10.5"/>
      <color rgb="FF06038D"/>
      <name val="Inter Light"/>
      <family val="3"/>
    </font>
    <font>
      <sz val="7"/>
      <color rgb="FF000000"/>
      <name val="Inter Light"/>
      <family val="3"/>
    </font>
    <font>
      <sz val="10.5"/>
      <color rgb="FFC00000"/>
      <name val="Inter Light"/>
      <family val="3"/>
    </font>
    <font>
      <b/>
      <sz val="10.5"/>
      <color theme="1"/>
      <name val="Inter Light"/>
      <family val="3"/>
    </font>
    <font>
      <i/>
      <sz val="11"/>
      <color theme="1"/>
      <name val="Inter Light"/>
    </font>
    <font>
      <b/>
      <sz val="14"/>
      <color rgb="FF06038D"/>
      <name val="Inter Light"/>
    </font>
    <font>
      <sz val="11"/>
      <color theme="1"/>
      <name val="Inter Light"/>
    </font>
    <font>
      <sz val="10"/>
      <color theme="1"/>
      <name val="Inter Light"/>
    </font>
    <font>
      <sz val="14"/>
      <name val="Inter Light"/>
    </font>
    <font>
      <b/>
      <sz val="14"/>
      <color rgb="FF4C4C4C"/>
      <name val="Inter Light"/>
    </font>
    <font>
      <sz val="10.5"/>
      <color theme="1"/>
      <name val="Inter Light"/>
    </font>
    <font>
      <sz val="10"/>
      <color theme="0"/>
      <name val="Inter Light"/>
    </font>
    <font>
      <sz val="10.5"/>
      <color indexed="8"/>
      <name val="Inter Light"/>
    </font>
    <font>
      <b/>
      <sz val="10.5"/>
      <color rgb="FFC00000"/>
      <name val="Inter Light"/>
    </font>
    <font>
      <sz val="10.5"/>
      <color rgb="FF000C4C"/>
      <name val="Inter Light"/>
    </font>
    <font>
      <sz val="10.5"/>
      <color rgb="FF06038D"/>
      <name val="Inter Light"/>
    </font>
    <font>
      <sz val="7"/>
      <color rgb="FF000000"/>
      <name val="Inter Light"/>
    </font>
    <font>
      <b/>
      <sz val="10"/>
      <name val="Inter Light"/>
    </font>
    <font>
      <sz val="10.5"/>
      <color rgb="FFC00000"/>
      <name val="Inter Light"/>
    </font>
    <font>
      <b/>
      <sz val="10.5"/>
      <color theme="1"/>
      <name val="Inter Light"/>
    </font>
    <font>
      <b/>
      <sz val="10"/>
      <color theme="5" tint="-0.499984740745262"/>
      <name val="Inter Light"/>
    </font>
    <font>
      <sz val="10"/>
      <name val="Inter Light"/>
    </font>
    <font>
      <sz val="10"/>
      <color theme="5" tint="-0.499984740745262"/>
      <name val="Inter Light"/>
    </font>
    <font>
      <sz val="10"/>
      <color rgb="FF000C4C"/>
      <name val="Inter Light"/>
      <family val="3"/>
    </font>
    <font>
      <sz val="10"/>
      <color rgb="FF000C4C"/>
      <name val="Inter Light"/>
    </font>
    <font>
      <b/>
      <sz val="18"/>
      <color theme="1"/>
      <name val="Inter Light"/>
    </font>
    <font>
      <sz val="10"/>
      <color rgb="FFFF0000"/>
      <name val="Inter Light"/>
    </font>
    <font>
      <b/>
      <sz val="18"/>
      <color theme="1"/>
      <name val="Inter Light"/>
      <family val="3"/>
    </font>
    <font>
      <sz val="10"/>
      <color rgb="FFFF0000"/>
      <name val="Inter Light"/>
      <family val="3"/>
    </font>
    <font>
      <b/>
      <vertAlign val="superscript"/>
      <sz val="11"/>
      <color theme="3"/>
      <name val="Inter"/>
      <family val="3"/>
      <scheme val="minor"/>
    </font>
    <font>
      <b/>
      <sz val="11"/>
      <color theme="3"/>
      <name val="Inter"/>
      <family val="3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rgb="FFCEE7EA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rgb="FF06038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000C4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8" fillId="0" borderId="0" xfId="0" applyNumberFormat="1" applyFont="1"/>
    <xf numFmtId="0" fontId="0" fillId="3" borderId="0" xfId="0" applyFill="1"/>
    <xf numFmtId="0" fontId="0" fillId="3" borderId="0" xfId="0" applyFill="1" applyAlignment="1">
      <alignment wrapText="1"/>
    </xf>
    <xf numFmtId="164" fontId="0" fillId="3" borderId="0" xfId="0" applyNumberFormat="1" applyFill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16" fontId="13" fillId="0" borderId="1" xfId="0" quotePrefix="1" applyNumberFormat="1" applyFont="1" applyBorder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43" fontId="13" fillId="4" borderId="1" xfId="12" applyFont="1" applyFill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43" fontId="13" fillId="0" borderId="0" xfId="12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166" fontId="16" fillId="5" borderId="5" xfId="0" quotePrefix="1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167" fontId="16" fillId="5" borderId="5" xfId="12" applyNumberFormat="1" applyFont="1" applyFill="1" applyBorder="1" applyAlignment="1">
      <alignment horizontal="center" vertical="center"/>
    </xf>
    <xf numFmtId="43" fontId="16" fillId="5" borderId="5" xfId="12" applyFont="1" applyFill="1" applyBorder="1" applyAlignment="1">
      <alignment horizontal="center" vertical="center"/>
    </xf>
    <xf numFmtId="43" fontId="17" fillId="5" borderId="5" xfId="12" applyFont="1" applyFill="1" applyBorder="1" applyAlignment="1">
      <alignment horizontal="center" vertical="center"/>
    </xf>
    <xf numFmtId="166" fontId="18" fillId="0" borderId="5" xfId="0" quotePrefix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67" fontId="18" fillId="2" borderId="5" xfId="12" applyNumberFormat="1" applyFont="1" applyFill="1" applyBorder="1" applyAlignment="1">
      <alignment horizontal="center" vertical="center"/>
    </xf>
    <xf numFmtId="43" fontId="18" fillId="0" borderId="5" xfId="12" applyFont="1" applyFill="1" applyBorder="1" applyAlignment="1">
      <alignment horizontal="center" vertical="center"/>
    </xf>
    <xf numFmtId="43" fontId="18" fillId="5" borderId="5" xfId="12" applyFont="1" applyFill="1" applyBorder="1" applyAlignment="1">
      <alignment horizontal="center" vertical="center"/>
    </xf>
    <xf numFmtId="43" fontId="19" fillId="6" borderId="5" xfId="12" applyFont="1" applyFill="1" applyBorder="1" applyAlignment="1">
      <alignment horizontal="center" vertical="center"/>
    </xf>
    <xf numFmtId="0" fontId="20" fillId="7" borderId="0" xfId="1" applyFont="1" applyFill="1" applyAlignment="1">
      <alignment vertical="top"/>
    </xf>
    <xf numFmtId="0" fontId="21" fillId="7" borderId="0" xfId="1" applyFont="1" applyFill="1" applyAlignment="1">
      <alignment horizontal="center" vertical="top"/>
    </xf>
    <xf numFmtId="0" fontId="22" fillId="7" borderId="0" xfId="1" applyFont="1" applyFill="1" applyAlignment="1">
      <alignment horizontal="left" vertical="top"/>
    </xf>
    <xf numFmtId="0" fontId="23" fillId="7" borderId="0" xfId="1" applyFont="1" applyFill="1" applyAlignment="1">
      <alignment horizontal="left" vertical="top"/>
    </xf>
    <xf numFmtId="0" fontId="24" fillId="7" borderId="0" xfId="1" applyFont="1" applyFill="1" applyAlignment="1">
      <alignment horizontal="left" vertical="top"/>
    </xf>
    <xf numFmtId="0" fontId="25" fillId="7" borderId="0" xfId="1" applyFont="1" applyFill="1" applyAlignment="1">
      <alignment horizontal="left" vertical="top"/>
    </xf>
    <xf numFmtId="0" fontId="26" fillId="7" borderId="0" xfId="1" applyFont="1" applyFill="1" applyAlignment="1">
      <alignment horizontal="left"/>
    </xf>
    <xf numFmtId="0" fontId="27" fillId="7" borderId="0" xfId="1" applyFont="1" applyFill="1" applyAlignment="1">
      <alignment horizontal="left"/>
    </xf>
    <xf numFmtId="0" fontId="25" fillId="7" borderId="0" xfId="1" applyFont="1" applyFill="1" applyAlignment="1">
      <alignment horizontal="left" vertical="top" wrapText="1"/>
    </xf>
    <xf numFmtId="0" fontId="28" fillId="7" borderId="0" xfId="1" applyFont="1" applyFill="1" applyAlignment="1">
      <alignment horizontal="right" vertical="top" wrapText="1"/>
    </xf>
    <xf numFmtId="0" fontId="29" fillId="7" borderId="0" xfId="1" applyFont="1" applyFill="1" applyAlignment="1">
      <alignment horizontal="right" vertical="center" wrapText="1"/>
    </xf>
    <xf numFmtId="0" fontId="30" fillId="7" borderId="0" xfId="1" applyFont="1" applyFill="1" applyAlignment="1">
      <alignment horizontal="left" vertical="center" indent="1"/>
    </xf>
    <xf numFmtId="0" fontId="20" fillId="7" borderId="0" xfId="1" applyFont="1" applyFill="1" applyAlignment="1">
      <alignment horizontal="center" vertical="top" wrapText="1"/>
    </xf>
    <xf numFmtId="0" fontId="25" fillId="7" borderId="0" xfId="1" applyFont="1" applyFill="1" applyAlignment="1">
      <alignment horizontal="center" vertical="top"/>
    </xf>
    <xf numFmtId="14" fontId="20" fillId="7" borderId="0" xfId="1" applyNumberFormat="1" applyFont="1" applyFill="1" applyAlignment="1">
      <alignment vertical="top"/>
    </xf>
    <xf numFmtId="14" fontId="20" fillId="7" borderId="0" xfId="1" applyNumberFormat="1" applyFont="1" applyFill="1" applyAlignment="1">
      <alignment horizontal="center" vertical="top"/>
    </xf>
    <xf numFmtId="0" fontId="20" fillId="7" borderId="0" xfId="1" applyFont="1" applyFill="1" applyAlignment="1">
      <alignment horizontal="center" vertical="top"/>
    </xf>
    <xf numFmtId="0" fontId="20" fillId="0" borderId="0" xfId="1" applyFont="1" applyAlignment="1">
      <alignment vertical="top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43" fontId="13" fillId="0" borderId="2" xfId="0" applyNumberFormat="1" applyFont="1" applyBorder="1" applyAlignment="1">
      <alignment horizontal="center" vertical="center"/>
    </xf>
    <xf numFmtId="16" fontId="13" fillId="0" borderId="2" xfId="0" quotePrefix="1" applyNumberFormat="1" applyFont="1" applyBorder="1" applyAlignment="1">
      <alignment horizontal="center" vertical="center"/>
    </xf>
    <xf numFmtId="43" fontId="13" fillId="4" borderId="2" xfId="12" applyFont="1" applyFill="1" applyBorder="1" applyAlignment="1">
      <alignment horizontal="right" vertical="center"/>
    </xf>
    <xf numFmtId="10" fontId="13" fillId="0" borderId="2" xfId="0" applyNumberFormat="1" applyFont="1" applyBorder="1" applyAlignment="1">
      <alignment horizontal="center" vertical="center"/>
    </xf>
    <xf numFmtId="4" fontId="13" fillId="4" borderId="2" xfId="0" applyNumberFormat="1" applyFont="1" applyFill="1" applyBorder="1" applyAlignment="1">
      <alignment horizontal="right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43" fontId="13" fillId="0" borderId="6" xfId="0" applyNumberFormat="1" applyFont="1" applyBorder="1" applyAlignment="1">
      <alignment horizontal="center" vertical="center"/>
    </xf>
    <xf numFmtId="16" fontId="13" fillId="0" borderId="6" xfId="0" quotePrefix="1" applyNumberFormat="1" applyFont="1" applyBorder="1" applyAlignment="1">
      <alignment horizontal="center" vertical="center"/>
    </xf>
    <xf numFmtId="10" fontId="13" fillId="0" borderId="6" xfId="0" applyNumberFormat="1" applyFont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4" borderId="0" xfId="0" applyNumberFormat="1" applyFont="1" applyFill="1" applyAlignment="1">
      <alignment horizontal="right" vertical="center"/>
    </xf>
    <xf numFmtId="10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horizontal="center" vertical="center"/>
    </xf>
    <xf numFmtId="16" fontId="13" fillId="0" borderId="0" xfId="0" quotePrefix="1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43" fontId="13" fillId="9" borderId="6" xfId="12" applyFont="1" applyFill="1" applyBorder="1" applyAlignment="1">
      <alignment horizontal="right" vertical="center"/>
    </xf>
    <xf numFmtId="0" fontId="20" fillId="0" borderId="0" xfId="1" applyFont="1" applyAlignment="1">
      <alignment horizontal="center" vertical="top" wrapText="1"/>
    </xf>
    <xf numFmtId="43" fontId="0" fillId="0" borderId="0" xfId="12" applyFont="1" applyFill="1"/>
    <xf numFmtId="0" fontId="32" fillId="3" borderId="15" xfId="0" applyFont="1" applyFill="1" applyBorder="1" applyAlignment="1">
      <alignment horizontal="centerContinuous" vertical="center"/>
    </xf>
    <xf numFmtId="43" fontId="10" fillId="0" borderId="0" xfId="12" applyFont="1"/>
    <xf numFmtId="0" fontId="10" fillId="0" borderId="0" xfId="0" applyFont="1" applyAlignment="1">
      <alignment horizontal="right"/>
    </xf>
    <xf numFmtId="43" fontId="10" fillId="0" borderId="0" xfId="0" applyNumberFormat="1" applyFont="1"/>
    <xf numFmtId="43" fontId="33" fillId="3" borderId="0" xfId="12" applyFont="1" applyFill="1" applyBorder="1" applyAlignment="1">
      <alignment horizontal="center" vertical="center"/>
    </xf>
    <xf numFmtId="43" fontId="10" fillId="0" borderId="0" xfId="12" applyFont="1" applyFill="1"/>
    <xf numFmtId="43" fontId="10" fillId="0" borderId="0" xfId="12" applyFont="1" applyAlignment="1">
      <alignment wrapText="1"/>
    </xf>
    <xf numFmtId="43" fontId="34" fillId="0" borderId="0" xfId="12" applyFont="1" applyFill="1"/>
    <xf numFmtId="0" fontId="34" fillId="0" borderId="0" xfId="0" applyFont="1"/>
    <xf numFmtId="43" fontId="9" fillId="0" borderId="0" xfId="12" applyFont="1"/>
    <xf numFmtId="4" fontId="9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7" fillId="0" borderId="0" xfId="0" applyFont="1"/>
    <xf numFmtId="43" fontId="37" fillId="0" borderId="0" xfId="0" applyNumberFormat="1" applyFont="1"/>
    <xf numFmtId="43" fontId="38" fillId="0" borderId="0" xfId="0" applyNumberFormat="1" applyFont="1"/>
    <xf numFmtId="0" fontId="37" fillId="0" borderId="0" xfId="0" applyFont="1" applyAlignment="1">
      <alignment horizontal="center"/>
    </xf>
    <xf numFmtId="0" fontId="39" fillId="3" borderId="15" xfId="0" applyFont="1" applyFill="1" applyBorder="1" applyAlignment="1">
      <alignment horizontal="centerContinuous" vertical="center"/>
    </xf>
    <xf numFmtId="0" fontId="40" fillId="0" borderId="15" xfId="0" applyFont="1" applyBorder="1" applyAlignment="1">
      <alignment vertical="center"/>
    </xf>
    <xf numFmtId="0" fontId="39" fillId="0" borderId="0" xfId="0" applyFont="1" applyAlignment="1">
      <alignment horizontal="centerContinuous" vertic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164" fontId="37" fillId="3" borderId="0" xfId="0" applyNumberFormat="1" applyFont="1" applyFill="1"/>
    <xf numFmtId="43" fontId="37" fillId="0" borderId="0" xfId="12" applyFont="1"/>
    <xf numFmtId="43" fontId="37" fillId="0" borderId="0" xfId="12" applyFont="1" applyFill="1" applyBorder="1"/>
    <xf numFmtId="0" fontId="41" fillId="0" borderId="0" xfId="0" applyFont="1"/>
    <xf numFmtId="0" fontId="42" fillId="10" borderId="16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43" fontId="41" fillId="0" borderId="0" xfId="12" applyFont="1"/>
    <xf numFmtId="43" fontId="41" fillId="0" borderId="0" xfId="12" applyFont="1" applyFill="1" applyBorder="1"/>
    <xf numFmtId="43" fontId="43" fillId="11" borderId="5" xfId="12" applyFont="1" applyFill="1" applyBorder="1" applyAlignment="1">
      <alignment horizontal="center" vertical="center"/>
    </xf>
    <xf numFmtId="9" fontId="43" fillId="11" borderId="5" xfId="16" applyFont="1" applyFill="1" applyBorder="1" applyAlignment="1">
      <alignment horizontal="center" vertical="center"/>
    </xf>
    <xf numFmtId="0" fontId="43" fillId="11" borderId="5" xfId="12" applyNumberFormat="1" applyFont="1" applyFill="1" applyBorder="1" applyAlignment="1">
      <alignment horizontal="center" vertical="center"/>
    </xf>
    <xf numFmtId="43" fontId="44" fillId="5" borderId="5" xfId="14" applyFont="1" applyFill="1" applyBorder="1" applyAlignment="1">
      <alignment horizontal="center" vertical="center"/>
    </xf>
    <xf numFmtId="165" fontId="44" fillId="5" borderId="5" xfId="0" applyNumberFormat="1" applyFont="1" applyFill="1" applyBorder="1" applyAlignment="1">
      <alignment horizontal="center" vertical="center"/>
    </xf>
    <xf numFmtId="1" fontId="44" fillId="5" borderId="5" xfId="0" applyNumberFormat="1" applyFont="1" applyFill="1" applyBorder="1" applyAlignment="1">
      <alignment horizontal="center" vertical="center"/>
    </xf>
    <xf numFmtId="43" fontId="45" fillId="12" borderId="5" xfId="14" applyFont="1" applyFill="1" applyBorder="1" applyAlignment="1">
      <alignment horizontal="center" vertical="center"/>
    </xf>
    <xf numFmtId="165" fontId="45" fillId="12" borderId="5" xfId="0" applyNumberFormat="1" applyFont="1" applyFill="1" applyBorder="1" applyAlignment="1">
      <alignment horizontal="center" vertical="center"/>
    </xf>
    <xf numFmtId="1" fontId="45" fillId="12" borderId="5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right"/>
    </xf>
    <xf numFmtId="43" fontId="41" fillId="0" borderId="0" xfId="12" applyFont="1" applyFill="1"/>
    <xf numFmtId="43" fontId="46" fillId="11" borderId="5" xfId="12" applyFont="1" applyFill="1" applyBorder="1" applyAlignment="1">
      <alignment horizontal="center" vertical="center"/>
    </xf>
    <xf numFmtId="165" fontId="46" fillId="11" borderId="5" xfId="0" applyNumberFormat="1" applyFont="1" applyFill="1" applyBorder="1" applyAlignment="1">
      <alignment horizontal="center" vertical="center"/>
    </xf>
    <xf numFmtId="168" fontId="46" fillId="11" borderId="5" xfId="0" applyNumberFormat="1" applyFont="1" applyFill="1" applyBorder="1" applyAlignment="1">
      <alignment horizontal="center" vertical="center"/>
    </xf>
    <xf numFmtId="1" fontId="46" fillId="11" borderId="5" xfId="0" applyNumberFormat="1" applyFont="1" applyFill="1" applyBorder="1" applyAlignment="1">
      <alignment horizontal="center" vertical="center"/>
    </xf>
    <xf numFmtId="43" fontId="41" fillId="0" borderId="0" xfId="0" applyNumberFormat="1" applyFont="1"/>
    <xf numFmtId="4" fontId="47" fillId="0" borderId="0" xfId="0" applyNumberFormat="1" applyFont="1"/>
    <xf numFmtId="43" fontId="16" fillId="3" borderId="0" xfId="12" applyFont="1" applyFill="1" applyBorder="1" applyAlignment="1">
      <alignment horizontal="center" vertical="center"/>
    </xf>
    <xf numFmtId="43" fontId="48" fillId="3" borderId="5" xfId="14" applyFont="1" applyFill="1" applyBorder="1" applyAlignment="1">
      <alignment horizontal="center" vertical="center"/>
    </xf>
    <xf numFmtId="4" fontId="48" fillId="3" borderId="5" xfId="0" applyNumberFormat="1" applyFont="1" applyFill="1" applyBorder="1" applyAlignment="1">
      <alignment horizontal="center" vertical="center"/>
    </xf>
    <xf numFmtId="10" fontId="48" fillId="3" borderId="5" xfId="0" applyNumberFormat="1" applyFont="1" applyFill="1" applyBorder="1" applyAlignment="1">
      <alignment horizontal="center" vertical="center"/>
    </xf>
    <xf numFmtId="1" fontId="48" fillId="3" borderId="5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4" fontId="38" fillId="13" borderId="0" xfId="0" applyNumberFormat="1" applyFont="1" applyFill="1" applyAlignment="1">
      <alignment horizontal="center"/>
    </xf>
    <xf numFmtId="169" fontId="38" fillId="13" borderId="0" xfId="0" applyNumberFormat="1" applyFont="1" applyFill="1" applyAlignment="1">
      <alignment horizontal="center"/>
    </xf>
    <xf numFmtId="4" fontId="41" fillId="0" borderId="0" xfId="0" applyNumberFormat="1" applyFont="1"/>
    <xf numFmtId="0" fontId="42" fillId="14" borderId="5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3" fontId="41" fillId="0" borderId="0" xfId="12" applyFont="1" applyAlignment="1">
      <alignment wrapText="1"/>
    </xf>
    <xf numFmtId="0" fontId="41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0" xfId="0" applyFont="1"/>
    <xf numFmtId="167" fontId="38" fillId="0" borderId="0" xfId="0" applyNumberFormat="1" applyFont="1"/>
    <xf numFmtId="4" fontId="38" fillId="0" borderId="0" xfId="0" applyNumberFormat="1" applyFont="1"/>
    <xf numFmtId="43" fontId="38" fillId="0" borderId="0" xfId="12" applyFont="1"/>
    <xf numFmtId="43" fontId="38" fillId="0" borderId="0" xfId="12" applyFont="1" applyFill="1" applyBorder="1"/>
    <xf numFmtId="0" fontId="50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vertical="center"/>
    </xf>
    <xf numFmtId="0" fontId="52" fillId="0" borderId="0" xfId="0" applyFont="1"/>
    <xf numFmtId="43" fontId="52" fillId="0" borderId="0" xfId="0" applyNumberFormat="1" applyFont="1"/>
    <xf numFmtId="43" fontId="53" fillId="0" borderId="0" xfId="0" applyNumberFormat="1" applyFont="1"/>
    <xf numFmtId="0" fontId="52" fillId="0" borderId="0" xfId="0" applyFont="1" applyAlignment="1">
      <alignment horizontal="center"/>
    </xf>
    <xf numFmtId="0" fontId="54" fillId="3" borderId="15" xfId="0" applyFont="1" applyFill="1" applyBorder="1" applyAlignment="1">
      <alignment horizontal="centerContinuous" vertical="center"/>
    </xf>
    <xf numFmtId="0" fontId="55" fillId="0" borderId="15" xfId="0" applyFont="1" applyBorder="1" applyAlignment="1">
      <alignment vertical="center"/>
    </xf>
    <xf numFmtId="0" fontId="54" fillId="0" borderId="0" xfId="0" applyFont="1" applyAlignment="1">
      <alignment horizontal="centerContinuous" vertical="center"/>
    </xf>
    <xf numFmtId="0" fontId="52" fillId="3" borderId="0" xfId="0" applyFont="1" applyFill="1" applyAlignment="1">
      <alignment wrapText="1"/>
    </xf>
    <xf numFmtId="0" fontId="52" fillId="3" borderId="0" xfId="0" applyFont="1" applyFill="1"/>
    <xf numFmtId="164" fontId="52" fillId="3" borderId="0" xfId="0" applyNumberFormat="1" applyFont="1" applyFill="1"/>
    <xf numFmtId="43" fontId="52" fillId="0" borderId="0" xfId="12" applyFont="1"/>
    <xf numFmtId="43" fontId="52" fillId="0" borderId="0" xfId="12" applyFont="1" applyFill="1" applyBorder="1"/>
    <xf numFmtId="0" fontId="56" fillId="0" borderId="0" xfId="0" applyFont="1"/>
    <xf numFmtId="0" fontId="57" fillId="10" borderId="16" xfId="0" applyFont="1" applyFill="1" applyBorder="1" applyAlignment="1">
      <alignment horizontal="center" vertical="center" wrapText="1"/>
    </xf>
    <xf numFmtId="0" fontId="57" fillId="10" borderId="5" xfId="0" applyFont="1" applyFill="1" applyBorder="1" applyAlignment="1">
      <alignment horizontal="center" vertical="center" wrapText="1"/>
    </xf>
    <xf numFmtId="43" fontId="56" fillId="0" borderId="0" xfId="12" applyFont="1"/>
    <xf numFmtId="43" fontId="56" fillId="0" borderId="0" xfId="12" applyFont="1" applyFill="1" applyBorder="1"/>
    <xf numFmtId="43" fontId="58" fillId="11" borderId="5" xfId="12" applyFont="1" applyFill="1" applyBorder="1" applyAlignment="1">
      <alignment horizontal="center" vertical="center"/>
    </xf>
    <xf numFmtId="9" fontId="58" fillId="11" borderId="5" xfId="16" applyFont="1" applyFill="1" applyBorder="1" applyAlignment="1">
      <alignment horizontal="center" vertical="center"/>
    </xf>
    <xf numFmtId="0" fontId="58" fillId="11" borderId="5" xfId="12" applyNumberFormat="1" applyFont="1" applyFill="1" applyBorder="1" applyAlignment="1">
      <alignment horizontal="center" vertical="center"/>
    </xf>
    <xf numFmtId="43" fontId="59" fillId="5" borderId="5" xfId="14" applyFont="1" applyFill="1" applyBorder="1" applyAlignment="1">
      <alignment horizontal="center" vertical="center"/>
    </xf>
    <xf numFmtId="165" fontId="59" fillId="5" borderId="5" xfId="0" applyNumberFormat="1" applyFont="1" applyFill="1" applyBorder="1" applyAlignment="1">
      <alignment horizontal="center" vertical="center"/>
    </xf>
    <xf numFmtId="1" fontId="59" fillId="5" borderId="5" xfId="0" applyNumberFormat="1" applyFont="1" applyFill="1" applyBorder="1" applyAlignment="1">
      <alignment horizontal="center" vertical="center"/>
    </xf>
    <xf numFmtId="43" fontId="60" fillId="12" borderId="5" xfId="14" applyFont="1" applyFill="1" applyBorder="1" applyAlignment="1">
      <alignment horizontal="center" vertical="center"/>
    </xf>
    <xf numFmtId="165" fontId="60" fillId="12" borderId="5" xfId="0" applyNumberFormat="1" applyFont="1" applyFill="1" applyBorder="1" applyAlignment="1">
      <alignment horizontal="center" vertical="center"/>
    </xf>
    <xf numFmtId="1" fontId="60" fillId="12" borderId="5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right"/>
    </xf>
    <xf numFmtId="43" fontId="56" fillId="0" borderId="0" xfId="12" applyFont="1" applyFill="1"/>
    <xf numFmtId="43" fontId="61" fillId="11" borderId="5" xfId="12" applyFont="1" applyFill="1" applyBorder="1" applyAlignment="1">
      <alignment horizontal="center" vertical="center"/>
    </xf>
    <xf numFmtId="165" fontId="61" fillId="11" borderId="5" xfId="0" applyNumberFormat="1" applyFont="1" applyFill="1" applyBorder="1" applyAlignment="1">
      <alignment horizontal="center" vertical="center"/>
    </xf>
    <xf numFmtId="168" fontId="61" fillId="11" borderId="5" xfId="0" applyNumberFormat="1" applyFont="1" applyFill="1" applyBorder="1" applyAlignment="1">
      <alignment horizontal="center" vertical="center"/>
    </xf>
    <xf numFmtId="1" fontId="61" fillId="11" borderId="5" xfId="0" applyNumberFormat="1" applyFont="1" applyFill="1" applyBorder="1" applyAlignment="1">
      <alignment horizontal="center" vertical="center"/>
    </xf>
    <xf numFmtId="43" fontId="56" fillId="0" borderId="0" xfId="0" applyNumberFormat="1" applyFont="1"/>
    <xf numFmtId="4" fontId="62" fillId="0" borderId="0" xfId="0" applyNumberFormat="1" applyFont="1"/>
    <xf numFmtId="43" fontId="63" fillId="3" borderId="0" xfId="12" applyFont="1" applyFill="1" applyBorder="1" applyAlignment="1">
      <alignment horizontal="center" vertical="center"/>
    </xf>
    <xf numFmtId="43" fontId="64" fillId="3" borderId="5" xfId="14" applyFont="1" applyFill="1" applyBorder="1" applyAlignment="1">
      <alignment horizontal="center" vertical="center"/>
    </xf>
    <xf numFmtId="4" fontId="64" fillId="3" borderId="5" xfId="0" applyNumberFormat="1" applyFont="1" applyFill="1" applyBorder="1" applyAlignment="1">
      <alignment horizontal="center" vertical="center"/>
    </xf>
    <xf numFmtId="10" fontId="64" fillId="3" borderId="5" xfId="0" applyNumberFormat="1" applyFont="1" applyFill="1" applyBorder="1" applyAlignment="1">
      <alignment horizontal="center" vertical="center"/>
    </xf>
    <xf numFmtId="1" fontId="64" fillId="3" borderId="5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4" fontId="53" fillId="13" borderId="0" xfId="0" applyNumberFormat="1" applyFont="1" applyFill="1" applyAlignment="1">
      <alignment horizontal="center"/>
    </xf>
    <xf numFmtId="169" fontId="53" fillId="13" borderId="0" xfId="0" applyNumberFormat="1" applyFont="1" applyFill="1" applyAlignment="1">
      <alignment horizontal="center"/>
    </xf>
    <xf numFmtId="4" fontId="56" fillId="0" borderId="0" xfId="0" applyNumberFormat="1" applyFont="1"/>
    <xf numFmtId="0" fontId="57" fillId="14" borderId="5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43" fontId="56" fillId="0" borderId="0" xfId="12" applyFont="1" applyAlignment="1">
      <alignment wrapText="1"/>
    </xf>
    <xf numFmtId="0" fontId="56" fillId="0" borderId="0" xfId="0" applyFont="1" applyAlignment="1">
      <alignment wrapText="1"/>
    </xf>
    <xf numFmtId="166" fontId="63" fillId="5" borderId="5" xfId="0" quotePrefix="1" applyNumberFormat="1" applyFont="1" applyFill="1" applyBorder="1" applyAlignment="1">
      <alignment horizontal="center" vertical="center"/>
    </xf>
    <xf numFmtId="0" fontId="63" fillId="5" borderId="5" xfId="0" applyFont="1" applyFill="1" applyBorder="1" applyAlignment="1">
      <alignment horizontal="center" vertical="center"/>
    </xf>
    <xf numFmtId="167" fontId="63" fillId="5" borderId="5" xfId="12" applyNumberFormat="1" applyFont="1" applyFill="1" applyBorder="1" applyAlignment="1">
      <alignment horizontal="center" vertical="center"/>
    </xf>
    <xf numFmtId="43" fontId="63" fillId="5" borderId="5" xfId="12" applyFont="1" applyFill="1" applyBorder="1" applyAlignment="1">
      <alignment horizontal="center" vertical="center"/>
    </xf>
    <xf numFmtId="43" fontId="66" fillId="5" borderId="5" xfId="12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166" fontId="67" fillId="0" borderId="5" xfId="0" quotePrefix="1" applyNumberFormat="1" applyFont="1" applyBorder="1" applyAlignment="1">
      <alignment horizontal="center" vertical="center"/>
    </xf>
    <xf numFmtId="0" fontId="67" fillId="0" borderId="5" xfId="0" applyFont="1" applyBorder="1" applyAlignment="1">
      <alignment horizontal="center" vertical="center"/>
    </xf>
    <xf numFmtId="167" fontId="67" fillId="2" borderId="5" xfId="12" applyNumberFormat="1" applyFont="1" applyFill="1" applyBorder="1" applyAlignment="1">
      <alignment horizontal="center" vertical="center"/>
    </xf>
    <xf numFmtId="43" fontId="67" fillId="0" borderId="5" xfId="12" applyFont="1" applyFill="1" applyBorder="1" applyAlignment="1">
      <alignment horizontal="center" vertical="center"/>
    </xf>
    <xf numFmtId="43" fontId="67" fillId="5" borderId="5" xfId="12" applyFont="1" applyFill="1" applyBorder="1" applyAlignment="1">
      <alignment horizontal="center" vertical="center"/>
    </xf>
    <xf numFmtId="43" fontId="68" fillId="6" borderId="5" xfId="12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53" fillId="0" borderId="0" xfId="0" applyFont="1"/>
    <xf numFmtId="167" fontId="53" fillId="0" borderId="0" xfId="0" applyNumberFormat="1" applyFont="1"/>
    <xf numFmtId="4" fontId="53" fillId="0" borderId="0" xfId="0" applyNumberFormat="1" applyFont="1"/>
    <xf numFmtId="43" fontId="53" fillId="0" borderId="0" xfId="12" applyFont="1"/>
    <xf numFmtId="43" fontId="53" fillId="0" borderId="0" xfId="12" applyFont="1" applyFill="1" applyBorder="1"/>
    <xf numFmtId="4" fontId="37" fillId="0" borderId="0" xfId="0" applyNumberFormat="1" applyFont="1"/>
    <xf numFmtId="0" fontId="39" fillId="3" borderId="0" xfId="0" applyFont="1" applyFill="1" applyAlignment="1">
      <alignment horizontal="centerContinuous" vertical="center"/>
    </xf>
    <xf numFmtId="43" fontId="37" fillId="0" borderId="0" xfId="12" applyFont="1" applyFill="1"/>
    <xf numFmtId="0" fontId="42" fillId="15" borderId="0" xfId="0" applyFont="1" applyFill="1" applyAlignment="1">
      <alignment horizontal="center" vertical="center" wrapText="1"/>
    </xf>
    <xf numFmtId="0" fontId="69" fillId="5" borderId="17" xfId="0" applyFont="1" applyFill="1" applyBorder="1" applyAlignment="1">
      <alignment horizontal="center" vertical="center" wrapText="1"/>
    </xf>
    <xf numFmtId="43" fontId="69" fillId="0" borderId="18" xfId="12" applyFont="1" applyFill="1" applyBorder="1" applyAlignment="1">
      <alignment horizontal="center" vertical="center"/>
    </xf>
    <xf numFmtId="0" fontId="69" fillId="5" borderId="19" xfId="0" applyFont="1" applyFill="1" applyBorder="1" applyAlignment="1">
      <alignment horizontal="center" vertical="center" wrapText="1"/>
    </xf>
    <xf numFmtId="43" fontId="69" fillId="0" borderId="5" xfId="12" applyFont="1" applyFill="1" applyBorder="1" applyAlignment="1">
      <alignment horizontal="center" vertical="center"/>
    </xf>
    <xf numFmtId="4" fontId="41" fillId="0" borderId="0" xfId="0" applyNumberFormat="1" applyFont="1" applyAlignment="1">
      <alignment wrapText="1"/>
    </xf>
    <xf numFmtId="43" fontId="41" fillId="0" borderId="0" xfId="0" applyNumberFormat="1" applyFont="1" applyAlignment="1">
      <alignment wrapText="1"/>
    </xf>
    <xf numFmtId="43" fontId="56" fillId="0" borderId="0" xfId="0" applyNumberFormat="1" applyFont="1" applyAlignment="1">
      <alignment wrapText="1"/>
    </xf>
    <xf numFmtId="4" fontId="52" fillId="0" borderId="0" xfId="0" applyNumberFormat="1" applyFont="1"/>
    <xf numFmtId="0" fontId="54" fillId="3" borderId="0" xfId="0" applyFont="1" applyFill="1" applyAlignment="1">
      <alignment horizontal="centerContinuous" vertical="center"/>
    </xf>
    <xf numFmtId="43" fontId="52" fillId="0" borderId="0" xfId="19" applyFont="1" applyFill="1"/>
    <xf numFmtId="43" fontId="52" fillId="0" borderId="0" xfId="19" applyFont="1"/>
    <xf numFmtId="43" fontId="52" fillId="0" borderId="0" xfId="19" applyFont="1" applyFill="1" applyBorder="1"/>
    <xf numFmtId="43" fontId="56" fillId="0" borderId="0" xfId="19" applyFont="1"/>
    <xf numFmtId="43" fontId="56" fillId="0" borderId="0" xfId="19" applyFont="1" applyFill="1" applyBorder="1"/>
    <xf numFmtId="0" fontId="57" fillId="15" borderId="0" xfId="0" applyFont="1" applyFill="1" applyAlignment="1">
      <alignment horizontal="center" vertical="center" wrapText="1"/>
    </xf>
    <xf numFmtId="43" fontId="58" fillId="11" borderId="5" xfId="19" applyFont="1" applyFill="1" applyBorder="1" applyAlignment="1">
      <alignment horizontal="center" vertical="center"/>
    </xf>
    <xf numFmtId="0" fontId="58" fillId="11" borderId="5" xfId="19" applyNumberFormat="1" applyFont="1" applyFill="1" applyBorder="1" applyAlignment="1">
      <alignment horizontal="center" vertical="center"/>
    </xf>
    <xf numFmtId="0" fontId="70" fillId="5" borderId="17" xfId="0" applyFont="1" applyFill="1" applyBorder="1" applyAlignment="1">
      <alignment horizontal="center" vertical="center" wrapText="1"/>
    </xf>
    <xf numFmtId="43" fontId="70" fillId="0" borderId="18" xfId="19" applyFont="1" applyFill="1" applyBorder="1" applyAlignment="1">
      <alignment horizontal="center" vertical="center"/>
    </xf>
    <xf numFmtId="43" fontId="59" fillId="5" borderId="5" xfId="20" applyFont="1" applyFill="1" applyBorder="1" applyAlignment="1">
      <alignment horizontal="center" vertical="center"/>
    </xf>
    <xf numFmtId="0" fontId="70" fillId="5" borderId="19" xfId="0" applyFont="1" applyFill="1" applyBorder="1" applyAlignment="1">
      <alignment horizontal="center" vertical="center" wrapText="1"/>
    </xf>
    <xf numFmtId="43" fontId="70" fillId="0" borderId="5" xfId="19" applyFont="1" applyFill="1" applyBorder="1" applyAlignment="1">
      <alignment horizontal="center" vertical="center"/>
    </xf>
    <xf numFmtId="43" fontId="60" fillId="12" borderId="5" xfId="20" applyFont="1" applyFill="1" applyBorder="1" applyAlignment="1">
      <alignment horizontal="center" vertical="center"/>
    </xf>
    <xf numFmtId="43" fontId="56" fillId="0" borderId="0" xfId="19" applyFont="1" applyFill="1"/>
    <xf numFmtId="43" fontId="61" fillId="11" borderId="5" xfId="19" applyFont="1" applyFill="1" applyBorder="1" applyAlignment="1">
      <alignment horizontal="center" vertical="center"/>
    </xf>
    <xf numFmtId="43" fontId="63" fillId="3" borderId="0" xfId="19" applyFont="1" applyFill="1" applyBorder="1" applyAlignment="1">
      <alignment horizontal="center" vertical="center"/>
    </xf>
    <xf numFmtId="43" fontId="64" fillId="3" borderId="5" xfId="2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43" fontId="56" fillId="0" borderId="0" xfId="19" applyFont="1" applyAlignment="1">
      <alignment wrapText="1"/>
    </xf>
    <xf numFmtId="167" fontId="63" fillId="5" borderId="5" xfId="19" applyNumberFormat="1" applyFont="1" applyFill="1" applyBorder="1" applyAlignment="1">
      <alignment horizontal="center" vertical="center"/>
    </xf>
    <xf numFmtId="43" fontId="63" fillId="5" borderId="5" xfId="19" applyFont="1" applyFill="1" applyBorder="1" applyAlignment="1">
      <alignment horizontal="center" vertical="center"/>
    </xf>
    <xf numFmtId="43" fontId="66" fillId="5" borderId="5" xfId="19" applyFont="1" applyFill="1" applyBorder="1" applyAlignment="1">
      <alignment horizontal="center" vertical="center"/>
    </xf>
    <xf numFmtId="4" fontId="56" fillId="0" borderId="0" xfId="0" applyNumberFormat="1" applyFont="1" applyAlignment="1">
      <alignment wrapText="1"/>
    </xf>
    <xf numFmtId="167" fontId="67" fillId="2" borderId="5" xfId="19" applyNumberFormat="1" applyFont="1" applyFill="1" applyBorder="1" applyAlignment="1">
      <alignment horizontal="center" vertical="center"/>
    </xf>
    <xf numFmtId="43" fontId="67" fillId="0" borderId="5" xfId="19" applyFont="1" applyFill="1" applyBorder="1" applyAlignment="1">
      <alignment horizontal="center" vertical="center"/>
    </xf>
    <xf numFmtId="43" fontId="67" fillId="5" borderId="5" xfId="19" applyFont="1" applyFill="1" applyBorder="1" applyAlignment="1">
      <alignment horizontal="center" vertical="center"/>
    </xf>
    <xf numFmtId="43" fontId="68" fillId="6" borderId="5" xfId="19" applyFont="1" applyFill="1" applyBorder="1" applyAlignment="1">
      <alignment horizontal="center" vertical="center"/>
    </xf>
    <xf numFmtId="0" fontId="67" fillId="16" borderId="5" xfId="0" applyFont="1" applyFill="1" applyBorder="1" applyAlignment="1">
      <alignment horizontal="center" vertical="center"/>
    </xf>
    <xf numFmtId="43" fontId="67" fillId="0" borderId="5" xfId="0" applyNumberFormat="1" applyFont="1" applyBorder="1" applyAlignment="1">
      <alignment horizontal="center" vertical="center"/>
    </xf>
    <xf numFmtId="166" fontId="67" fillId="16" borderId="5" xfId="0" quotePrefix="1" applyNumberFormat="1" applyFont="1" applyFill="1" applyBorder="1" applyAlignment="1">
      <alignment horizontal="center" vertical="center"/>
    </xf>
    <xf numFmtId="167" fontId="67" fillId="16" borderId="5" xfId="19" applyNumberFormat="1" applyFont="1" applyFill="1" applyBorder="1" applyAlignment="1">
      <alignment horizontal="center" vertical="center"/>
    </xf>
    <xf numFmtId="43" fontId="67" fillId="16" borderId="5" xfId="19" applyFont="1" applyFill="1" applyBorder="1" applyAlignment="1">
      <alignment horizontal="center" vertical="center"/>
    </xf>
    <xf numFmtId="43" fontId="68" fillId="16" borderId="5" xfId="19" applyFont="1" applyFill="1" applyBorder="1" applyAlignment="1">
      <alignment horizontal="center" vertical="center"/>
    </xf>
    <xf numFmtId="43" fontId="56" fillId="16" borderId="0" xfId="0" applyNumberFormat="1" applyFont="1" applyFill="1" applyAlignment="1">
      <alignment wrapText="1"/>
    </xf>
    <xf numFmtId="4" fontId="56" fillId="16" borderId="0" xfId="0" applyNumberFormat="1" applyFont="1" applyFill="1" applyAlignment="1">
      <alignment wrapText="1"/>
    </xf>
    <xf numFmtId="0" fontId="56" fillId="16" borderId="0" xfId="0" applyFont="1" applyFill="1"/>
    <xf numFmtId="43" fontId="56" fillId="16" borderId="0" xfId="19" applyFont="1" applyFill="1"/>
    <xf numFmtId="43" fontId="56" fillId="16" borderId="0" xfId="19" applyFont="1" applyFill="1" applyAlignment="1">
      <alignment wrapText="1"/>
    </xf>
    <xf numFmtId="43" fontId="52" fillId="0" borderId="0" xfId="12" applyFont="1" applyFill="1"/>
    <xf numFmtId="43" fontId="70" fillId="0" borderId="18" xfId="12" applyFont="1" applyFill="1" applyBorder="1" applyAlignment="1">
      <alignment horizontal="center" vertical="center"/>
    </xf>
    <xf numFmtId="43" fontId="70" fillId="0" borderId="5" xfId="12" applyFont="1" applyFill="1" applyBorder="1" applyAlignment="1">
      <alignment horizontal="center" vertical="center"/>
    </xf>
    <xf numFmtId="4" fontId="67" fillId="0" borderId="5" xfId="0" applyNumberFormat="1" applyFont="1" applyBorder="1" applyAlignment="1">
      <alignment horizontal="center" vertical="center"/>
    </xf>
    <xf numFmtId="43" fontId="18" fillId="0" borderId="5" xfId="0" applyNumberFormat="1" applyFont="1" applyBorder="1" applyAlignment="1">
      <alignment horizontal="center" vertical="center"/>
    </xf>
    <xf numFmtId="43" fontId="37" fillId="0" borderId="0" xfId="20" applyFont="1" applyFill="1"/>
    <xf numFmtId="43" fontId="37" fillId="0" borderId="0" xfId="20" applyFont="1"/>
    <xf numFmtId="43" fontId="37" fillId="0" borderId="0" xfId="20" applyFont="1" applyFill="1" applyBorder="1"/>
    <xf numFmtId="43" fontId="41" fillId="0" borderId="0" xfId="20" applyFont="1"/>
    <xf numFmtId="43" fontId="41" fillId="0" borderId="0" xfId="20" applyFont="1" applyFill="1" applyBorder="1"/>
    <xf numFmtId="43" fontId="43" fillId="11" borderId="5" xfId="20" applyFont="1" applyFill="1" applyBorder="1" applyAlignment="1">
      <alignment horizontal="center" vertical="center"/>
    </xf>
    <xf numFmtId="0" fontId="43" fillId="11" borderId="5" xfId="20" applyNumberFormat="1" applyFont="1" applyFill="1" applyBorder="1" applyAlignment="1">
      <alignment horizontal="center" vertical="center"/>
    </xf>
    <xf numFmtId="43" fontId="69" fillId="0" borderId="18" xfId="20" applyFont="1" applyFill="1" applyBorder="1" applyAlignment="1">
      <alignment horizontal="center" vertical="center"/>
    </xf>
    <xf numFmtId="43" fontId="44" fillId="5" borderId="5" xfId="20" applyFont="1" applyFill="1" applyBorder="1" applyAlignment="1">
      <alignment horizontal="center" vertical="center"/>
    </xf>
    <xf numFmtId="43" fontId="69" fillId="0" borderId="5" xfId="20" applyFont="1" applyFill="1" applyBorder="1" applyAlignment="1">
      <alignment horizontal="center" vertical="center"/>
    </xf>
    <xf numFmtId="43" fontId="45" fillId="12" borderId="5" xfId="20" applyFont="1" applyFill="1" applyBorder="1" applyAlignment="1">
      <alignment horizontal="center" vertical="center"/>
    </xf>
    <xf numFmtId="43" fontId="41" fillId="0" borderId="0" xfId="20" applyFont="1" applyFill="1"/>
    <xf numFmtId="43" fontId="46" fillId="11" borderId="5" xfId="20" applyFont="1" applyFill="1" applyBorder="1" applyAlignment="1">
      <alignment horizontal="center" vertical="center"/>
    </xf>
    <xf numFmtId="43" fontId="16" fillId="3" borderId="0" xfId="20" applyFont="1" applyFill="1" applyBorder="1" applyAlignment="1">
      <alignment horizontal="center" vertical="center"/>
    </xf>
    <xf numFmtId="43" fontId="48" fillId="3" borderId="5" xfId="2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 wrapText="1"/>
    </xf>
    <xf numFmtId="43" fontId="41" fillId="0" borderId="0" xfId="20" applyFont="1" applyAlignment="1">
      <alignment wrapText="1"/>
    </xf>
    <xf numFmtId="167" fontId="16" fillId="5" borderId="5" xfId="20" applyNumberFormat="1" applyFont="1" applyFill="1" applyBorder="1" applyAlignment="1">
      <alignment horizontal="center" vertical="center"/>
    </xf>
    <xf numFmtId="43" fontId="16" fillId="5" borderId="5" xfId="20" applyFont="1" applyFill="1" applyBorder="1" applyAlignment="1">
      <alignment horizontal="center" vertical="center"/>
    </xf>
    <xf numFmtId="43" fontId="17" fillId="5" borderId="5" xfId="20" applyFont="1" applyFill="1" applyBorder="1" applyAlignment="1">
      <alignment horizontal="center" vertical="center"/>
    </xf>
    <xf numFmtId="167" fontId="18" fillId="2" borderId="5" xfId="20" applyNumberFormat="1" applyFont="1" applyFill="1" applyBorder="1" applyAlignment="1">
      <alignment horizontal="center" vertical="center"/>
    </xf>
    <xf numFmtId="43" fontId="18" fillId="0" borderId="5" xfId="20" applyFont="1" applyFill="1" applyBorder="1" applyAlignment="1">
      <alignment horizontal="center" vertical="center"/>
    </xf>
    <xf numFmtId="43" fontId="18" fillId="5" borderId="5" xfId="20" applyFont="1" applyFill="1" applyBorder="1" applyAlignment="1">
      <alignment horizontal="center" vertical="center"/>
    </xf>
    <xf numFmtId="43" fontId="19" fillId="6" borderId="5" xfId="2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76" fillId="0" borderId="0" xfId="0" applyFont="1" applyAlignment="1">
      <alignment vertical="center"/>
    </xf>
    <xf numFmtId="0" fontId="25" fillId="7" borderId="0" xfId="1" applyFont="1" applyFill="1" applyAlignment="1">
      <alignment horizontal="center" vertical="center" wrapText="1"/>
    </xf>
    <xf numFmtId="0" fontId="20" fillId="7" borderId="0" xfId="1" applyFont="1" applyFill="1" applyAlignment="1">
      <alignment horizontal="left" vertical="top"/>
    </xf>
    <xf numFmtId="0" fontId="25" fillId="7" borderId="0" xfId="1" applyFont="1" applyFill="1" applyAlignment="1">
      <alignment horizontal="center" vertical="top"/>
    </xf>
    <xf numFmtId="0" fontId="30" fillId="7" borderId="0" xfId="1" applyFont="1" applyFill="1" applyAlignment="1">
      <alignment horizontal="left" vertical="center" indent="1"/>
    </xf>
    <xf numFmtId="0" fontId="30" fillId="7" borderId="0" xfId="1" applyFont="1" applyFill="1" applyAlignment="1">
      <alignment horizontal="left" vertical="center" wrapText="1" inden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71" fillId="0" borderId="20" xfId="0" applyFont="1" applyBorder="1" applyAlignment="1">
      <alignment horizontal="center" wrapText="1"/>
    </xf>
    <xf numFmtId="0" fontId="71" fillId="0" borderId="20" xfId="0" applyFont="1" applyBorder="1" applyAlignment="1">
      <alignment horizontal="center"/>
    </xf>
    <xf numFmtId="4" fontId="71" fillId="0" borderId="20" xfId="0" applyNumberFormat="1" applyFont="1" applyBorder="1" applyAlignment="1">
      <alignment horizontal="center" wrapText="1"/>
    </xf>
    <xf numFmtId="4" fontId="73" fillId="0" borderId="20" xfId="0" applyNumberFormat="1" applyFont="1" applyBorder="1" applyAlignment="1">
      <alignment horizontal="center" wrapText="1"/>
    </xf>
    <xf numFmtId="0" fontId="73" fillId="0" borderId="20" xfId="0" applyFont="1" applyBorder="1" applyAlignment="1">
      <alignment horizontal="center"/>
    </xf>
  </cellXfs>
  <cellStyles count="21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Porcentagem" xfId="16" builtinId="5"/>
    <cellStyle name="Vírgula" xfId="12" builtinId="3"/>
    <cellStyle name="Vírgula 2" xfId="14" xr:uid="{00000000-0005-0000-0000-00000F000000}"/>
    <cellStyle name="Vírgula 2 2" xfId="18" xr:uid="{B435A9BB-2DCC-40E2-92C2-DCA896E5BC59}"/>
    <cellStyle name="Vírgula 2 3" xfId="20" xr:uid="{D088F632-2AC5-4EDB-AA68-1B9635D2A04A}"/>
    <cellStyle name="Vírgula 3" xfId="17" xr:uid="{EE3A8176-4337-4AA9-BC32-9C1A8771E3E8}"/>
    <cellStyle name="Vírgula 4" xfId="19" xr:uid="{5DEC4040-BEA9-4747-A2EF-6EBE8EFFF208}"/>
  </cellStyles>
  <dxfs count="0"/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199889</xdr:colOff>
      <xdr:row>0</xdr:row>
      <xdr:rowOff>477606</xdr:rowOff>
    </xdr:from>
    <xdr:ext cx="5524417" cy="4255368"/>
    <xdr:pic>
      <xdr:nvPicPr>
        <xdr:cNvPr id="6" name="Imagem 5">
          <a:extLst>
            <a:ext uri="{FF2B5EF4-FFF2-40B4-BE49-F238E27FC236}">
              <a16:creationId xmlns:a16="http://schemas.microsoft.com/office/drawing/2014/main" id="{85A09740-9A1E-4D28-80E6-304073D3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689" y="477606"/>
          <a:ext cx="5521242" cy="4255368"/>
        </a:xfrm>
        <a:prstGeom prst="rect">
          <a:avLst/>
        </a:prstGeom>
      </xdr:spPr>
    </xdr:pic>
    <xdr:clientData/>
  </xdr:oneCellAnchor>
  <xdr:oneCellAnchor>
    <xdr:from>
      <xdr:col>1</xdr:col>
      <xdr:colOff>503822</xdr:colOff>
      <xdr:row>1</xdr:row>
      <xdr:rowOff>102197</xdr:rowOff>
    </xdr:from>
    <xdr:ext cx="5221110" cy="1094274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6460F9E-1602-45A0-93F1-2573E47F6987}"/>
            </a:ext>
          </a:extLst>
        </xdr:cNvPr>
        <xdr:cNvSpPr txBox="1"/>
      </xdr:nvSpPr>
      <xdr:spPr>
        <a:xfrm>
          <a:off x="648602" y="727037"/>
          <a:ext cx="5221110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Demonstrativo Mensal da Conta</a:t>
          </a:r>
          <a:r>
            <a:rPr lang="pt-BR" sz="3200" b="0" i="0" baseline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Bandeiras</a:t>
          </a:r>
          <a:endParaRPr lang="pt-BR" sz="3200" b="0" i="0">
            <a:solidFill>
              <a:srgbClr val="06038D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4948855" cy="93775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18AD3BF-439E-4CC1-9653-FAB772BBB4D0}"/>
            </a:ext>
          </a:extLst>
        </xdr:cNvPr>
        <xdr:cNvSpPr txBox="1"/>
      </xdr:nvSpPr>
      <xdr:spPr>
        <a:xfrm>
          <a:off x="676660" y="2223455"/>
          <a:ext cx="494885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Gerencia de Contas Setoriais - SGCS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Mariana</a:t>
          </a:r>
          <a:r>
            <a:rPr lang="pt-BR" sz="1800" b="0" i="0" baseline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Zucchi / Kauane de Araujo</a:t>
          </a:r>
          <a:endParaRPr lang="pt-BR" sz="1800" b="0" i="0">
            <a:solidFill>
              <a:srgbClr val="4C4C4C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16/02/2024</a:t>
          </a:r>
        </a:p>
      </xdr:txBody>
    </xdr:sp>
    <xdr:clientData/>
  </xdr:oneCellAnchor>
  <xdr:oneCellAnchor>
    <xdr:from>
      <xdr:col>5</xdr:col>
      <xdr:colOff>505667</xdr:colOff>
      <xdr:row>8</xdr:row>
      <xdr:rowOff>208192</xdr:rowOff>
    </xdr:from>
    <xdr:ext cx="5250608" cy="2449283"/>
    <xdr:pic>
      <xdr:nvPicPr>
        <xdr:cNvPr id="9" name="Imagem 8">
          <a:extLst>
            <a:ext uri="{FF2B5EF4-FFF2-40B4-BE49-F238E27FC236}">
              <a16:creationId xmlns:a16="http://schemas.microsoft.com/office/drawing/2014/main" id="{6329CF14-BCB8-4493-969D-43507FDA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4617" y="3281592"/>
          <a:ext cx="5247433" cy="2454302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218743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8346F6FB-2D76-44DD-8621-80EA7254C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218743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A6687F45-DD3D-4C96-A664-4A23CF148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218743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520D8056-C913-4122-87F2-B74999DB3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218743</xdr:rowOff>
    </xdr:to>
    <xdr:pic>
      <xdr:nvPicPr>
        <xdr:cNvPr id="2" name="Imagem 1" descr="Ícone&#10;&#10;Descrição gerada automaticamente com confiança baixa">
          <a:extLst>
            <a:ext uri="{FF2B5EF4-FFF2-40B4-BE49-F238E27FC236}">
              <a16:creationId xmlns:a16="http://schemas.microsoft.com/office/drawing/2014/main" id="{B76DB961-E1AB-4146-9A79-1851F050E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1</xdr:row>
      <xdr:rowOff>95250</xdr:rowOff>
    </xdr:from>
    <xdr:to>
      <xdr:col>2</xdr:col>
      <xdr:colOff>631227</xdr:colOff>
      <xdr:row>4</xdr:row>
      <xdr:rowOff>30853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56" y="273844"/>
          <a:ext cx="1667071" cy="622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70908</xdr:rowOff>
    </xdr:from>
    <xdr:to>
      <xdr:col>0</xdr:col>
      <xdr:colOff>1067433</xdr:colOff>
      <xdr:row>2</xdr:row>
      <xdr:rowOff>8134</xdr:rowOff>
    </xdr:to>
    <xdr:pic>
      <xdr:nvPicPr>
        <xdr:cNvPr id="2" name="Imagem 1" descr="Ícone&#10;&#10;Descrição gerada automaticamente com confiança baixa">
          <a:extLst>
            <a:ext uri="{FF2B5EF4-FFF2-40B4-BE49-F238E27FC236}">
              <a16:creationId xmlns:a16="http://schemas.microsoft.com/office/drawing/2014/main" id="{ABF4F792-5E74-4C9C-8695-33F73601C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" y="70908"/>
          <a:ext cx="937258" cy="409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219801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97BABDD5-44BF-4797-BC75-56F573593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219801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70A82912-F956-4F10-BDF2-4B41BC03A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219801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D9E9EC76-0638-4059-AA93-410DBFFC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219801</xdr:rowOff>
    </xdr:to>
    <xdr:pic>
      <xdr:nvPicPr>
        <xdr:cNvPr id="5" name="Imagem 4" descr="Ícone&#10;&#10;Descrição gerada automaticamente com confiança baixa">
          <a:extLst>
            <a:ext uri="{FF2B5EF4-FFF2-40B4-BE49-F238E27FC236}">
              <a16:creationId xmlns:a16="http://schemas.microsoft.com/office/drawing/2014/main" id="{94A4A8F5-03B2-4560-B1C4-52FD24FF4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943608</xdr:colOff>
      <xdr:row>1</xdr:row>
      <xdr:rowOff>218743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34FA7466-BDC0-46FD-8984-000633DDA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940433</xdr:colOff>
      <xdr:row>1</xdr:row>
      <xdr:rowOff>221918</xdr:rowOff>
    </xdr:to>
    <xdr:pic>
      <xdr:nvPicPr>
        <xdr:cNvPr id="4" name="Imagem 3" descr="Ícone&#10;&#10;Descrição gerada automaticamente com confiança baixa">
          <a:extLst>
            <a:ext uri="{FF2B5EF4-FFF2-40B4-BE49-F238E27FC236}">
              <a16:creationId xmlns:a16="http://schemas.microsoft.com/office/drawing/2014/main" id="{F1CF017D-0958-4DAF-B25A-66476F3F1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3608" cy="3997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na Rosa Santos" id="{E4891434-C9D7-48B0-8F35-7D1775B00E0A}" userId="S::mrsantos@ccee.org.br::edcce0fa-08a0-4b75-bfa9-78d42313464d" providerId="AD"/>
</personList>
</file>

<file path=xl/theme/theme1.xml><?xml version="1.0" encoding="utf-8"?>
<a:theme xmlns:a="http://schemas.openxmlformats.org/drawingml/2006/main" name="TemaCCEE1">
  <a:themeElements>
    <a:clrScheme name="Personalizada 1">
      <a:dk1>
        <a:srgbClr val="4C4C4C"/>
      </a:dk1>
      <a:lt1>
        <a:sysClr val="window" lastClr="FFFFFF"/>
      </a:lt1>
      <a:dk2>
        <a:srgbClr val="000C4C"/>
      </a:dk2>
      <a:lt2>
        <a:srgbClr val="B8DDE1"/>
      </a:lt2>
      <a:accent1>
        <a:srgbClr val="06038D"/>
      </a:accent1>
      <a:accent2>
        <a:srgbClr val="B8DDE1"/>
      </a:accent2>
      <a:accent3>
        <a:srgbClr val="000C4C"/>
      </a:accent3>
      <a:accent4>
        <a:srgbClr val="FFFFFF"/>
      </a:accent4>
      <a:accent5>
        <a:srgbClr val="4C4C4C"/>
      </a:accent5>
      <a:accent6>
        <a:srgbClr val="002060"/>
      </a:accent6>
      <a:hlink>
        <a:srgbClr val="4C4C4C"/>
      </a:hlink>
      <a:folHlink>
        <a:srgbClr val="00FFFF"/>
      </a:folHlink>
    </a:clrScheme>
    <a:fontScheme name="CCEE-fonte">
      <a:majorFont>
        <a:latin typeface="Inter Black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81C417A3-62D8-409B-A8C4-7916964BA0DD}">
    <text>Apenas na liquidação referência janeiro (mês civil março)</text>
  </threadedComment>
  <threadedComment ref="C10" dT="2023-03-31T22:00:51.14" personId="{E4891434-C9D7-48B0-8F35-7D1775B00E0A}" id="{8674D69E-F71C-4D3B-803F-BAD7D0CA3E4F}">
    <text>Valor informado no arquivo excel enviado pela ANEEL, anexo II</text>
  </threadedComment>
  <threadedComment ref="C11" dT="2023-03-31T22:00:25.79" personId="{E4891434-C9D7-48B0-8F35-7D1775B00E0A}" id="{8A7807EC-CAE8-454E-B39F-16B06444B8E4}">
    <text xml:space="preserve">Valor arrecadado no evento do prêmio mais recente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B3D7A028-041D-437C-A976-5A118F34CBED}">
    <text>Apenas na liquidação referência janeiro (mês civil março)</text>
  </threadedComment>
  <threadedComment ref="C10" dT="2023-03-31T22:00:51.14" personId="{E4891434-C9D7-48B0-8F35-7D1775B00E0A}" id="{124E3930-A955-4100-A02E-27C6D4F63863}">
    <text>Valor informado no arquivo excel enviado pela ANEEL, anexo II</text>
  </threadedComment>
  <threadedComment ref="C11" dT="2023-03-31T22:00:25.79" personId="{E4891434-C9D7-48B0-8F35-7D1775B00E0A}" id="{77C21B3B-D54B-4407-80B0-3A7A4572DAF5}">
    <text xml:space="preserve">Valor arrecadado no evento do prêmio mais recente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5591C333-A711-4001-A2E1-4672BC26645A}">
    <text>Apenas na liquidação referência janeiro (mês civil março)</text>
  </threadedComment>
  <threadedComment ref="C10" dT="2023-03-31T22:00:51.14" personId="{E4891434-C9D7-48B0-8F35-7D1775B00E0A}" id="{E0ADC6D8-7F8C-4D0C-8DBA-3ED02867771C}">
    <text>Valor informado no arquivo excel enviado pela ANEEL, anexo II</text>
  </threadedComment>
  <threadedComment ref="C11" dT="2023-03-31T22:00:25.79" personId="{E4891434-C9D7-48B0-8F35-7D1775B00E0A}" id="{B1A2F517-1141-4B1C-9E2C-8C652823B63C}">
    <text xml:space="preserve">Valor arrecadado no evento do prêmio mais recente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B5B77CF0-38A7-4191-8288-32B187109FB7}">
    <text>Apenas na liquidação referência janeiro (mês civil março)</text>
  </threadedComment>
  <threadedComment ref="C10" dT="2023-03-31T22:00:51.14" personId="{E4891434-C9D7-48B0-8F35-7D1775B00E0A}" id="{38B52D16-7640-4617-8F4C-0F7993949C72}">
    <text>Valor informado no arquivo excel enviado pela ANEEL, anexo II</text>
  </threadedComment>
  <threadedComment ref="C11" dT="2023-03-31T22:00:25.79" personId="{E4891434-C9D7-48B0-8F35-7D1775B00E0A}" id="{DFCF3D02-4190-41A0-AAA0-65AC003DE5B0}">
    <text xml:space="preserve">Valor arrecadado no evento do prêmio mais recente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3BBF228D-7C3D-4B05-A258-F2F9A9F45AA1}">
    <text>Apenas na liquidação referência janeiro (mês civil março)</text>
  </threadedComment>
  <threadedComment ref="C10" dT="2023-03-31T22:00:51.14" personId="{E4891434-C9D7-48B0-8F35-7D1775B00E0A}" id="{8A563C61-43B1-4161-A57E-74D982B1127D}">
    <text>Valor informado no arquivo excel enviado pela ANEEL, anexo II</text>
  </threadedComment>
  <threadedComment ref="C11" dT="2023-03-31T22:00:25.79" personId="{E4891434-C9D7-48B0-8F35-7D1775B00E0A}" id="{06FF32E3-6A0E-4823-8C47-F81ECAA17232}">
    <text xml:space="preserve">Valor arrecadado no evento do prêmio mais recente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F6850468-6218-4510-9B79-9CD343C1439A}">
    <text>Apenas na liquidação referência janeiro (mês civil março)</text>
  </threadedComment>
  <threadedComment ref="C10" dT="2023-03-31T22:00:51.14" personId="{E4891434-C9D7-48B0-8F35-7D1775B00E0A}" id="{399659B1-9D17-4DD2-8BFF-5E662E74E1ED}">
    <text>Valor informado no arquivo excel enviado pela ANEEL, anexo II</text>
  </threadedComment>
  <threadedComment ref="C11" dT="2023-03-31T22:00:25.79" personId="{E4891434-C9D7-48B0-8F35-7D1775B00E0A}" id="{BF90F4D0-B1F7-45AB-81CF-2357AEA6E839}">
    <text xml:space="preserve">Valor arrecadado no evento do prêmio mais recente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05A8605E-5CF3-4C21-A262-EDB1B9C1A1B5}">
    <text>Apenas na liquidação referência janeiro (mês civil março)</text>
  </threadedComment>
  <threadedComment ref="C10" dT="2023-03-31T22:00:51.14" personId="{E4891434-C9D7-48B0-8F35-7D1775B00E0A}" id="{EFBC3452-E3E7-42D6-8ECD-5DBB64D8F17F}">
    <text>Valor informado no arquivo excel enviado pela ANEEL, anexo II</text>
  </threadedComment>
  <threadedComment ref="C11" dT="2023-03-31T22:00:25.79" personId="{E4891434-C9D7-48B0-8F35-7D1775B00E0A}" id="{4D9F8336-6742-4B40-9E47-3FEB6C4C2743}">
    <text xml:space="preserve">Valor arrecadado no evento do prêmio mais recente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2FFD5ED2-5F8F-48F9-BF3B-3A16EAD76DB9}">
    <text>Apenas na liquidação referência janeiro (mês civil março)</text>
  </threadedComment>
  <threadedComment ref="C10" dT="2023-03-31T22:00:51.14" personId="{E4891434-C9D7-48B0-8F35-7D1775B00E0A}" id="{95D08548-6A01-4E6D-B434-A740177A63F0}">
    <text>Valor informado no arquivo excel enviado pela ANEEL, anexo II</text>
  </threadedComment>
  <threadedComment ref="C11" dT="2023-03-31T22:00:25.79" personId="{E4891434-C9D7-48B0-8F35-7D1775B00E0A}" id="{40C124A0-8D51-44F5-909B-BC3FB0657A1A}">
    <text xml:space="preserve">Valor arrecadado no evento do prêmio mais recente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0.xml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1.xml"/><Relationship Id="rId4" Type="http://schemas.microsoft.com/office/2017/10/relationships/threadedComment" Target="../threadedComments/threadedComment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2.xml"/><Relationship Id="rId4" Type="http://schemas.microsoft.com/office/2017/10/relationships/threadedComment" Target="../threadedComments/threadedComment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Relationship Id="rId4" Type="http://schemas.microsoft.com/office/2017/10/relationships/threadedComment" Target="../threadedComments/threadedComment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XFD20"/>
  <sheetViews>
    <sheetView showGridLines="0" tabSelected="1" zoomScaleSheetLayoutView="100" zoomScalePageLayoutView="82" workbookViewId="0">
      <selection activeCell="D15" sqref="D15"/>
    </sheetView>
  </sheetViews>
  <sheetFormatPr defaultColWidth="0" defaultRowHeight="0" customHeight="1" zeroHeight="1"/>
  <cols>
    <col min="1" max="1" width="1.875" style="57" customWidth="1"/>
    <col min="2" max="2" width="12.375" style="57" customWidth="1"/>
    <col min="3" max="3" width="15.25" style="57" customWidth="1"/>
    <col min="4" max="4" width="10.875" style="57" customWidth="1"/>
    <col min="5" max="5" width="8" style="57" customWidth="1"/>
    <col min="6" max="6" width="17.875" style="57" customWidth="1"/>
    <col min="7" max="7" width="12.375" style="57" customWidth="1"/>
    <col min="8" max="9" width="6.875" style="57" customWidth="1"/>
    <col min="10" max="10" width="6.625" style="57" customWidth="1"/>
    <col min="11" max="12" width="6.875" style="57" customWidth="1"/>
    <col min="13" max="13" width="10.25" style="57" hidden="1" customWidth="1"/>
    <col min="14" max="16383" width="6.875" style="57" hidden="1"/>
    <col min="16384" max="16384" width="10.875" style="57" customWidth="1"/>
  </cols>
  <sheetData>
    <row r="1" spans="1:13 16384:16384" s="40" customFormat="1" ht="49.5" customHeight="1">
      <c r="XFD1" s="57"/>
    </row>
    <row r="2" spans="1:13 16384:16384" s="40" customFormat="1" ht="29.25" customHeight="1">
      <c r="E2" s="41"/>
      <c r="F2" s="41"/>
      <c r="G2" s="41"/>
      <c r="H2" s="41"/>
      <c r="J2" s="41"/>
      <c r="K2" s="41"/>
      <c r="L2" s="41"/>
      <c r="M2" s="41"/>
      <c r="XFD2" s="57"/>
    </row>
    <row r="3" spans="1:13 16384:16384" s="40" customFormat="1" ht="36.75" customHeight="1">
      <c r="D3" s="42"/>
      <c r="E3" s="43"/>
      <c r="F3" s="44"/>
      <c r="G3" s="44"/>
      <c r="H3" s="44"/>
      <c r="I3" s="44"/>
      <c r="J3" s="44"/>
      <c r="K3" s="45"/>
      <c r="L3" s="41"/>
      <c r="M3" s="41"/>
      <c r="XFD3" s="57"/>
    </row>
    <row r="4" spans="1:13 16384:16384" s="40" customFormat="1" ht="12" customHeight="1">
      <c r="E4" s="43"/>
      <c r="F4" s="44"/>
      <c r="G4" s="44"/>
      <c r="H4" s="44"/>
      <c r="I4" s="44"/>
      <c r="J4" s="44"/>
      <c r="K4" s="45"/>
      <c r="XFD4" s="57"/>
    </row>
    <row r="5" spans="1:13 16384:16384" s="40" customFormat="1" ht="35.1" customHeight="1">
      <c r="C5" s="46"/>
      <c r="D5" s="47"/>
      <c r="E5" s="47"/>
      <c r="F5" s="47"/>
      <c r="G5" s="47"/>
      <c r="H5" s="47"/>
      <c r="I5" s="47"/>
      <c r="J5" s="47"/>
      <c r="K5" s="48"/>
      <c r="XFD5" s="57"/>
    </row>
    <row r="6" spans="1:13 16384:16384" s="40" customFormat="1" ht="33.950000000000003" customHeight="1">
      <c r="A6" s="49"/>
      <c r="C6" s="50"/>
      <c r="D6" s="313"/>
      <c r="E6" s="313"/>
      <c r="F6" s="313"/>
      <c r="G6" s="51"/>
      <c r="H6" s="50"/>
      <c r="I6" s="313"/>
      <c r="J6" s="313"/>
      <c r="K6" s="313"/>
      <c r="XFD6" s="57"/>
    </row>
    <row r="7" spans="1:13 16384:16384" s="40" customFormat="1" ht="18" customHeight="1">
      <c r="A7" s="49"/>
      <c r="C7" s="50"/>
      <c r="D7" s="314"/>
      <c r="E7" s="314"/>
      <c r="F7" s="314"/>
      <c r="G7" s="314"/>
      <c r="H7" s="50"/>
      <c r="I7" s="314"/>
      <c r="J7" s="314"/>
      <c r="K7" s="314"/>
      <c r="XFD7" s="57"/>
    </row>
    <row r="8" spans="1:13 16384:16384" s="52" customFormat="1" ht="27.95" customHeight="1">
      <c r="XFD8" s="88"/>
    </row>
    <row r="9" spans="1:13 16384:16384" s="40" customFormat="1" ht="27.95" customHeight="1">
      <c r="XFD9" s="57"/>
    </row>
    <row r="10" spans="1:13 16384:16384" s="40" customFormat="1" ht="27.95" customHeight="1">
      <c r="C10" s="310"/>
      <c r="D10" s="53"/>
      <c r="E10" s="53"/>
      <c r="F10" s="53"/>
      <c r="G10" s="312"/>
      <c r="H10" s="312"/>
      <c r="I10" s="312"/>
      <c r="J10" s="312"/>
      <c r="K10" s="312"/>
      <c r="XFD10" s="57"/>
    </row>
    <row r="11" spans="1:13 16384:16384" s="40" customFormat="1" ht="30.75" customHeight="1">
      <c r="C11" s="310"/>
      <c r="D11" s="54"/>
      <c r="E11" s="55"/>
      <c r="F11" s="56"/>
      <c r="G11" s="311"/>
      <c r="H11" s="311"/>
      <c r="I11" s="311"/>
      <c r="J11" s="311"/>
      <c r="K11" s="311"/>
      <c r="XFD11" s="57"/>
    </row>
    <row r="12" spans="1:13 16384:16384" s="40" customFormat="1" ht="30.75" customHeight="1">
      <c r="C12" s="310"/>
      <c r="D12" s="54"/>
      <c r="E12" s="55"/>
      <c r="F12" s="56"/>
      <c r="G12" s="311"/>
      <c r="H12" s="311"/>
      <c r="I12" s="311"/>
      <c r="J12" s="311"/>
      <c r="K12" s="311"/>
      <c r="XFD12" s="57"/>
    </row>
    <row r="13" spans="1:13 16384:16384" s="40" customFormat="1" ht="30.75" customHeight="1">
      <c r="C13" s="310"/>
      <c r="D13" s="54"/>
      <c r="E13" s="55"/>
      <c r="F13" s="56"/>
      <c r="G13" s="311"/>
      <c r="H13" s="311"/>
      <c r="I13" s="311"/>
      <c r="J13" s="311"/>
      <c r="K13" s="311"/>
    </row>
    <row r="14" spans="1:13 16384:16384" s="40" customFormat="1" ht="30.75" customHeight="1">
      <c r="C14" s="310"/>
      <c r="D14" s="54"/>
      <c r="E14" s="55"/>
      <c r="F14" s="56"/>
      <c r="G14" s="311"/>
      <c r="H14" s="311"/>
      <c r="I14" s="311"/>
      <c r="J14" s="311"/>
      <c r="K14" s="311"/>
    </row>
    <row r="15" spans="1:13 16384:16384" s="40" customFormat="1" ht="30.6" customHeight="1">
      <c r="C15" s="310"/>
      <c r="D15" s="54"/>
      <c r="E15" s="55"/>
      <c r="F15" s="56"/>
      <c r="G15" s="311"/>
      <c r="H15" s="311"/>
      <c r="I15" s="311"/>
      <c r="J15" s="311"/>
      <c r="K15" s="311"/>
    </row>
    <row r="20" ht="51.95" hidden="1" customHeight="1"/>
  </sheetData>
  <mergeCells count="11">
    <mergeCell ref="D6:F6"/>
    <mergeCell ref="I6:K6"/>
    <mergeCell ref="D7:G7"/>
    <mergeCell ref="I7:K7"/>
    <mergeCell ref="G11:K11"/>
    <mergeCell ref="C10:C15"/>
    <mergeCell ref="G12:K12"/>
    <mergeCell ref="G13:K13"/>
    <mergeCell ref="G14:K14"/>
    <mergeCell ref="G15:K15"/>
    <mergeCell ref="G10:K10"/>
  </mergeCells>
  <pageMargins left="0.25" right="0.25" top="0.75" bottom="0.75" header="0.3" footer="0.3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1435-16E6-4B31-A2B8-D86E4DC871DD}">
  <dimension ref="A1:Z93"/>
  <sheetViews>
    <sheetView showGridLines="0" workbookViewId="0"/>
  </sheetViews>
  <sheetFormatPr defaultColWidth="7.25" defaultRowHeight="12.75"/>
  <cols>
    <col min="1" max="1" width="18.375" style="221" customWidth="1"/>
    <col min="2" max="2" width="24.75" style="221" customWidth="1"/>
    <col min="3" max="3" width="18.125" style="222" customWidth="1"/>
    <col min="4" max="4" width="14.25" style="221" customWidth="1"/>
    <col min="5" max="5" width="15.125" style="221" customWidth="1"/>
    <col min="6" max="6" width="17.25" style="221" bestFit="1" customWidth="1"/>
    <col min="7" max="7" width="19.25" style="224" bestFit="1" customWidth="1"/>
    <col min="8" max="8" width="2.75" style="225" customWidth="1"/>
    <col min="9" max="9" width="18.25" style="221" customWidth="1"/>
    <col min="10" max="10" width="15.125" style="221" customWidth="1"/>
    <col min="11" max="11" width="15.5" style="221" customWidth="1"/>
    <col min="12" max="12" width="10.875" style="224" bestFit="1" customWidth="1"/>
    <col min="13" max="14" width="8.75" style="224" bestFit="1" customWidth="1"/>
    <col min="15" max="15" width="7.25" style="224"/>
    <col min="16" max="16384" width="7.25" style="221"/>
  </cols>
  <sheetData>
    <row r="1" spans="1:26" s="158" customFormat="1" ht="14.25">
      <c r="Z1" s="159"/>
    </row>
    <row r="2" spans="1:26" s="161" customFormat="1" ht="21" customHeight="1">
      <c r="A2" s="158"/>
      <c r="B2" s="160" t="s">
        <v>125</v>
      </c>
      <c r="F2" s="162"/>
      <c r="J2" s="237"/>
    </row>
    <row r="3" spans="1:26" s="161" customFormat="1" ht="18.600000000000001" customHeight="1">
      <c r="A3" s="158"/>
      <c r="B3" s="160" t="s">
        <v>126</v>
      </c>
      <c r="J3" s="237"/>
    </row>
    <row r="4" spans="1:26" s="161" customFormat="1" ht="15" customHeight="1">
      <c r="F4" s="163"/>
      <c r="G4" s="163"/>
      <c r="H4" s="163"/>
      <c r="I4" s="163"/>
      <c r="K4" s="162"/>
      <c r="Z4" s="164"/>
    </row>
    <row r="5" spans="1:26" s="161" customFormat="1" ht="16.5" customHeight="1">
      <c r="A5" s="165"/>
      <c r="B5" s="166" t="s">
        <v>170</v>
      </c>
      <c r="C5" s="165"/>
      <c r="D5" s="165"/>
      <c r="E5" s="165"/>
      <c r="F5" s="165"/>
      <c r="G5" s="165"/>
      <c r="H5" s="167"/>
      <c r="I5" s="238"/>
      <c r="J5" s="278"/>
    </row>
    <row r="6" spans="1:26" s="161" customFormat="1" ht="14.25">
      <c r="C6" s="168"/>
      <c r="D6" s="169" t="s">
        <v>30</v>
      </c>
      <c r="E6" s="169"/>
      <c r="F6" s="170"/>
      <c r="G6" s="171"/>
      <c r="H6" s="172"/>
      <c r="I6" s="221"/>
      <c r="J6" s="221"/>
      <c r="K6" s="221"/>
      <c r="L6" s="171"/>
      <c r="M6" s="171"/>
      <c r="N6" s="171"/>
      <c r="O6" s="171"/>
    </row>
    <row r="7" spans="1:26" s="173" customFormat="1" ht="25.5" customHeight="1">
      <c r="C7" s="174"/>
      <c r="D7" s="175" t="s">
        <v>128</v>
      </c>
      <c r="E7" s="175" t="s">
        <v>129</v>
      </c>
      <c r="F7" s="175" t="s">
        <v>130</v>
      </c>
      <c r="G7" s="176"/>
      <c r="H7" s="177"/>
      <c r="I7" s="244" t="s">
        <v>148</v>
      </c>
      <c r="J7" s="244"/>
      <c r="K7" s="161"/>
      <c r="L7" s="176"/>
      <c r="M7" s="176"/>
      <c r="N7" s="176"/>
      <c r="O7" s="176"/>
    </row>
    <row r="8" spans="1:26" s="173" customFormat="1" ht="15" customHeight="1">
      <c r="C8" s="178" t="s">
        <v>131</v>
      </c>
      <c r="D8" s="178">
        <f>D18</f>
        <v>91164736.690000013</v>
      </c>
      <c r="E8" s="179">
        <v>1</v>
      </c>
      <c r="F8" s="180">
        <f>COUNTA(A19:A1048576)</f>
        <v>74</v>
      </c>
      <c r="G8" s="176"/>
      <c r="H8" s="177"/>
      <c r="I8" s="247" t="s">
        <v>149</v>
      </c>
      <c r="J8" s="279">
        <f>D12</f>
        <v>5392485.3300000001</v>
      </c>
      <c r="M8" s="176"/>
      <c r="N8" s="176"/>
      <c r="O8" s="176"/>
    </row>
    <row r="9" spans="1:26" s="173" customFormat="1" ht="15" customHeight="1">
      <c r="C9" s="181" t="s">
        <v>132</v>
      </c>
      <c r="D9" s="182"/>
      <c r="E9" s="183" t="s">
        <v>19</v>
      </c>
      <c r="F9" s="183" t="s">
        <v>19</v>
      </c>
      <c r="G9" s="176"/>
      <c r="H9" s="177"/>
      <c r="I9" s="250" t="s">
        <v>36</v>
      </c>
      <c r="J9" s="280">
        <f>D9</f>
        <v>0</v>
      </c>
      <c r="M9" s="176"/>
      <c r="N9" s="176"/>
      <c r="O9" s="176"/>
    </row>
    <row r="10" spans="1:26" s="173" customFormat="1" ht="15" customHeight="1">
      <c r="B10" s="333"/>
      <c r="C10" s="184" t="s">
        <v>133</v>
      </c>
      <c r="D10" s="185">
        <v>6952122.2199999997</v>
      </c>
      <c r="E10" s="186" t="s">
        <v>19</v>
      </c>
      <c r="F10" s="186" t="s">
        <v>19</v>
      </c>
      <c r="G10" s="176"/>
      <c r="H10" s="177"/>
      <c r="I10" s="250" t="s">
        <v>150</v>
      </c>
      <c r="J10" s="280">
        <f>D11</f>
        <v>84212143.270000026</v>
      </c>
      <c r="M10" s="176"/>
      <c r="N10" s="176"/>
      <c r="O10" s="176"/>
    </row>
    <row r="11" spans="1:26" s="173" customFormat="1" ht="15" customHeight="1">
      <c r="B11" s="334"/>
      <c r="C11" s="184" t="s">
        <v>134</v>
      </c>
      <c r="D11" s="185">
        <v>84212143.270000026</v>
      </c>
      <c r="E11" s="186" t="s">
        <v>19</v>
      </c>
      <c r="F11" s="186" t="s">
        <v>19</v>
      </c>
      <c r="G11" s="188"/>
      <c r="H11" s="177"/>
      <c r="I11" s="250" t="s">
        <v>151</v>
      </c>
      <c r="J11" s="280">
        <f>J8+J10</f>
        <v>89604628.600000024</v>
      </c>
      <c r="M11" s="176"/>
      <c r="N11" s="176"/>
      <c r="O11" s="176"/>
    </row>
    <row r="12" spans="1:26" s="173" customFormat="1" ht="15" customHeight="1">
      <c r="B12" s="334"/>
      <c r="C12" s="189" t="s">
        <v>135</v>
      </c>
      <c r="D12" s="190">
        <v>5392485.3300000001</v>
      </c>
      <c r="E12" s="191" t="s">
        <v>19</v>
      </c>
      <c r="F12" s="192" t="s">
        <v>19</v>
      </c>
      <c r="G12" s="188"/>
      <c r="H12" s="177"/>
      <c r="I12" s="250" t="s">
        <v>152</v>
      </c>
      <c r="J12" s="280">
        <f>D10</f>
        <v>6952122.2199999997</v>
      </c>
      <c r="K12" s="203"/>
      <c r="M12" s="176"/>
      <c r="N12" s="176"/>
      <c r="O12" s="176"/>
    </row>
    <row r="13" spans="1:26" s="173" customFormat="1" ht="15" customHeight="1">
      <c r="B13" s="193"/>
      <c r="C13" s="189" t="s">
        <v>136</v>
      </c>
      <c r="D13" s="190">
        <f>ROUND(SUM(D10:D12)-D9,2)</f>
        <v>96556750.819999993</v>
      </c>
      <c r="E13" s="191">
        <f>D13/D8</f>
        <v>1.0591458312256765</v>
      </c>
      <c r="F13" s="192" t="s">
        <v>19</v>
      </c>
      <c r="G13" s="194"/>
      <c r="H13" s="194"/>
      <c r="I13" s="250" t="s">
        <v>153</v>
      </c>
      <c r="J13" s="280">
        <f>SUM(J11:J12)-J9</f>
        <v>96556750.820000023</v>
      </c>
      <c r="L13" s="176"/>
      <c r="M13" s="176"/>
      <c r="N13" s="176"/>
      <c r="O13" s="176"/>
    </row>
    <row r="14" spans="1:26" s="173" customFormat="1" ht="15" customHeight="1">
      <c r="B14" s="195"/>
      <c r="C14" s="196" t="s">
        <v>137</v>
      </c>
      <c r="D14" s="197">
        <f>IF(D8-D13&lt;0,0,D8-D13)</f>
        <v>0</v>
      </c>
      <c r="E14" s="198">
        <f>D14/D8</f>
        <v>0</v>
      </c>
      <c r="F14" s="199" t="s">
        <v>19</v>
      </c>
      <c r="G14" s="188"/>
      <c r="H14" s="177"/>
      <c r="I14" s="250" t="s">
        <v>154</v>
      </c>
      <c r="J14" s="280">
        <f>D8</f>
        <v>91164736.690000013</v>
      </c>
      <c r="K14" s="193"/>
      <c r="M14" s="176"/>
      <c r="N14" s="176"/>
      <c r="O14" s="176"/>
    </row>
    <row r="15" spans="1:26" s="173" customFormat="1" ht="13.5">
      <c r="A15" s="200"/>
      <c r="B15" s="200"/>
      <c r="G15" s="176"/>
      <c r="H15" s="177"/>
      <c r="I15" s="250" t="s">
        <v>155</v>
      </c>
      <c r="J15" s="280" t="str">
        <f>IF(J14&lt;J11,"SIM","NÃO")</f>
        <v>NÃO</v>
      </c>
      <c r="L15" s="176"/>
      <c r="M15" s="176"/>
      <c r="N15" s="176"/>
      <c r="O15" s="176"/>
    </row>
    <row r="16" spans="1:26" s="173" customFormat="1" ht="15" customHeight="1">
      <c r="A16" s="201"/>
      <c r="B16" s="201"/>
      <c r="C16" s="202">
        <f>SUBTOTAL(9,C19:C1048576)</f>
        <v>1.0000000000000004</v>
      </c>
      <c r="D16" s="201">
        <f>SUBTOTAL(9,D19:D1048576)</f>
        <v>91164736.690000013</v>
      </c>
      <c r="E16" s="201">
        <f>SUBTOTAL(9,E19:E1048576)</f>
        <v>91164736.690000013</v>
      </c>
      <c r="F16" s="201">
        <f>SUBTOTAL(9,F19:F1048576)</f>
        <v>0</v>
      </c>
      <c r="G16" s="201">
        <f>E16-D13</f>
        <v>-5392014.1299999803</v>
      </c>
      <c r="H16" s="177"/>
      <c r="I16" s="250" t="s">
        <v>157</v>
      </c>
      <c r="J16" s="280">
        <f>IF(J15="SIM",J14-J8,J10)</f>
        <v>84212143.270000026</v>
      </c>
      <c r="K16" s="203"/>
      <c r="L16" s="203"/>
      <c r="M16" s="188"/>
      <c r="N16" s="188"/>
      <c r="O16" s="188"/>
    </row>
    <row r="17" spans="1:15" s="207" customFormat="1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57"/>
      <c r="I17" s="250" t="s">
        <v>158</v>
      </c>
      <c r="J17" s="280">
        <f>IF(J15="SIM","NA",(J14+J9)-J10-J8)</f>
        <v>1560108.0899999868</v>
      </c>
      <c r="K17" s="280">
        <f>IF(J17="NA",J8+J9+J16,J16+J8+J9+J17)</f>
        <v>91164736.690000013</v>
      </c>
      <c r="L17" s="206"/>
      <c r="M17" s="206"/>
      <c r="N17" s="206"/>
      <c r="O17" s="206"/>
    </row>
    <row r="18" spans="1:15" s="207" customFormat="1" ht="15.6" customHeight="1">
      <c r="A18" s="208">
        <v>3034433000156</v>
      </c>
      <c r="B18" s="209" t="s">
        <v>78</v>
      </c>
      <c r="C18" s="210">
        <v>0</v>
      </c>
      <c r="D18" s="211">
        <f>SUM(D19:D1048576)</f>
        <v>91164736.690000013</v>
      </c>
      <c r="E18" s="211">
        <f>SUM(E19:E1048576)</f>
        <v>91164736.690000013</v>
      </c>
      <c r="F18" s="212">
        <f>SUM(F19:F1048576)</f>
        <v>0</v>
      </c>
      <c r="G18" s="209"/>
      <c r="H18" s="236"/>
      <c r="I18" s="236"/>
      <c r="J18" s="262"/>
      <c r="K18" s="173"/>
      <c r="L18" s="176"/>
      <c r="M18" s="206"/>
      <c r="N18" s="206"/>
      <c r="O18" s="206"/>
    </row>
    <row r="19" spans="1:15" s="207" customFormat="1" ht="15.6" customHeight="1">
      <c r="A19" s="214">
        <v>2016440000162</v>
      </c>
      <c r="B19" s="215" t="s">
        <v>39</v>
      </c>
      <c r="C19" s="216">
        <f t="shared" ref="C19:C50" si="0">ROUND(D19/SUM($D$19:$D$1048576),12)</f>
        <v>2.7801148142E-2</v>
      </c>
      <c r="D19" s="217">
        <v>2534484.35</v>
      </c>
      <c r="E19" s="218">
        <f>IF($D$14&gt;0,ROUND(D19-ROUND((C19*$D$14),2),2),D19)</f>
        <v>2534484.35</v>
      </c>
      <c r="F19" s="219">
        <f>ROUND(E19-D19,2)</f>
        <v>0</v>
      </c>
      <c r="G19" s="215"/>
      <c r="H19" s="236"/>
      <c r="I19" s="236"/>
      <c r="J19" s="262"/>
      <c r="K19" s="173"/>
      <c r="L19" s="176"/>
      <c r="M19" s="206"/>
      <c r="N19" s="206"/>
      <c r="O19" s="206"/>
    </row>
    <row r="20" spans="1:15" s="207" customFormat="1" ht="15.6" customHeight="1">
      <c r="A20" s="214">
        <v>2341467000120</v>
      </c>
      <c r="B20" s="215" t="s">
        <v>68</v>
      </c>
      <c r="C20" s="216">
        <f t="shared" si="0"/>
        <v>1.9893789703E-2</v>
      </c>
      <c r="D20" s="217">
        <v>1813612.1</v>
      </c>
      <c r="E20" s="218">
        <f t="shared" ref="E20:E83" si="1">IF($D$14&gt;0,ROUND(D20-ROUND((C20*$D$14),2),2),D20)</f>
        <v>1813612.1</v>
      </c>
      <c r="F20" s="219">
        <f t="shared" ref="F20:F83" si="2">ROUND(E20-D20,2)</f>
        <v>0</v>
      </c>
      <c r="G20" s="215"/>
      <c r="H20" s="236"/>
      <c r="I20" s="236"/>
      <c r="J20" s="262"/>
      <c r="K20" s="193"/>
      <c r="L20" s="176"/>
      <c r="M20" s="206"/>
      <c r="N20" s="206"/>
      <c r="O20" s="206"/>
    </row>
    <row r="21" spans="1:15" s="207" customFormat="1" ht="15.6" customHeight="1">
      <c r="A21" s="214">
        <v>33050071000158</v>
      </c>
      <c r="B21" s="215" t="s">
        <v>47</v>
      </c>
      <c r="C21" s="216">
        <f t="shared" si="0"/>
        <v>2.5499522013000001E-2</v>
      </c>
      <c r="D21" s="217">
        <v>2324657.21</v>
      </c>
      <c r="E21" s="218">
        <f t="shared" si="1"/>
        <v>2324657.21</v>
      </c>
      <c r="F21" s="219">
        <f t="shared" si="2"/>
        <v>0</v>
      </c>
      <c r="G21" s="215"/>
      <c r="H21" s="236"/>
      <c r="I21" s="236"/>
      <c r="J21" s="262"/>
      <c r="K21" s="173"/>
      <c r="L21" s="176"/>
      <c r="M21" s="206"/>
      <c r="N21" s="206"/>
      <c r="O21" s="206"/>
    </row>
    <row r="22" spans="1:15" s="207" customFormat="1" ht="15.6" customHeight="1">
      <c r="A22" s="214">
        <v>2302100000106</v>
      </c>
      <c r="B22" s="215" t="s">
        <v>50</v>
      </c>
      <c r="C22" s="216">
        <f t="shared" si="0"/>
        <v>2.0711405512E-2</v>
      </c>
      <c r="D22" s="217">
        <v>1888149.83</v>
      </c>
      <c r="E22" s="218">
        <f t="shared" si="1"/>
        <v>1888149.83</v>
      </c>
      <c r="F22" s="219">
        <f t="shared" si="2"/>
        <v>0</v>
      </c>
      <c r="G22" s="215"/>
      <c r="H22" s="236"/>
      <c r="I22" s="236"/>
      <c r="J22" s="262"/>
      <c r="K22" s="173"/>
      <c r="L22" s="176"/>
      <c r="M22" s="206"/>
      <c r="N22" s="206"/>
      <c r="O22" s="206"/>
    </row>
    <row r="23" spans="1:15" s="207" customFormat="1" ht="15.6" customHeight="1">
      <c r="A23" s="214">
        <v>7282377000120</v>
      </c>
      <c r="B23" s="215" t="s">
        <v>70</v>
      </c>
      <c r="C23" s="216">
        <f t="shared" si="0"/>
        <v>8.6202646829999993E-3</v>
      </c>
      <c r="D23" s="217">
        <v>785864.16</v>
      </c>
      <c r="E23" s="218">
        <f t="shared" si="1"/>
        <v>785864.16</v>
      </c>
      <c r="F23" s="219">
        <f t="shared" si="2"/>
        <v>0</v>
      </c>
      <c r="G23" s="215"/>
      <c r="H23" s="236"/>
      <c r="I23" s="236"/>
      <c r="J23" s="262"/>
      <c r="K23" s="173"/>
      <c r="L23" s="176"/>
      <c r="M23" s="206"/>
      <c r="N23" s="206"/>
      <c r="O23" s="206"/>
    </row>
    <row r="24" spans="1:15" s="207" customFormat="1" ht="15.6" customHeight="1">
      <c r="A24" s="214">
        <v>5965546000109</v>
      </c>
      <c r="B24" s="215" t="s">
        <v>25</v>
      </c>
      <c r="C24" s="216">
        <f t="shared" si="0"/>
        <v>5.3331539979999997E-3</v>
      </c>
      <c r="D24" s="217">
        <v>486195.58</v>
      </c>
      <c r="E24" s="218">
        <f t="shared" si="1"/>
        <v>486195.58</v>
      </c>
      <c r="F24" s="219">
        <f t="shared" si="2"/>
        <v>0</v>
      </c>
      <c r="G24" s="215"/>
      <c r="H24" s="236"/>
      <c r="I24" s="236"/>
      <c r="J24" s="262"/>
      <c r="K24" s="173"/>
      <c r="L24" s="176"/>
      <c r="M24" s="206"/>
      <c r="N24" s="206"/>
      <c r="O24" s="206"/>
    </row>
    <row r="25" spans="1:15" s="207" customFormat="1" ht="15.6" customHeight="1">
      <c r="A25" s="214">
        <v>12272084000100</v>
      </c>
      <c r="B25" s="215" t="s">
        <v>24</v>
      </c>
      <c r="C25" s="216">
        <f t="shared" si="0"/>
        <v>9.6333874469999997E-3</v>
      </c>
      <c r="D25" s="217">
        <v>878225.23</v>
      </c>
      <c r="E25" s="218">
        <f t="shared" si="1"/>
        <v>878225.23</v>
      </c>
      <c r="F25" s="219">
        <f t="shared" si="2"/>
        <v>0</v>
      </c>
      <c r="G25" s="215"/>
      <c r="H25" s="236"/>
      <c r="I25" s="236"/>
      <c r="J25" s="262"/>
      <c r="K25" s="173"/>
      <c r="L25" s="176"/>
      <c r="M25" s="206"/>
      <c r="N25" s="206"/>
      <c r="O25" s="206"/>
    </row>
    <row r="26" spans="1:15" s="207" customFormat="1" ht="15.6" customHeight="1">
      <c r="A26" s="214">
        <v>7522669000192</v>
      </c>
      <c r="B26" s="215" t="s">
        <v>45</v>
      </c>
      <c r="C26" s="216">
        <f t="shared" si="0"/>
        <v>5.8104844397999997E-2</v>
      </c>
      <c r="D26" s="217">
        <v>5297112.84</v>
      </c>
      <c r="E26" s="218">
        <f t="shared" si="1"/>
        <v>5297112.84</v>
      </c>
      <c r="F26" s="219">
        <f t="shared" si="2"/>
        <v>0</v>
      </c>
      <c r="G26" s="215"/>
      <c r="H26" s="236"/>
      <c r="I26" s="236"/>
      <c r="J26" s="262"/>
      <c r="K26" s="173"/>
      <c r="L26" s="176"/>
      <c r="M26" s="206"/>
      <c r="N26" s="206"/>
      <c r="O26" s="206"/>
    </row>
    <row r="27" spans="1:15" s="207" customFormat="1" ht="15.6" customHeight="1">
      <c r="A27" s="214">
        <v>8467115000100</v>
      </c>
      <c r="B27" s="215" t="s">
        <v>59</v>
      </c>
      <c r="C27" s="216">
        <f t="shared" si="0"/>
        <v>1.4764606237999999E-2</v>
      </c>
      <c r="D27" s="217">
        <v>1346011.44</v>
      </c>
      <c r="E27" s="218">
        <f t="shared" si="1"/>
        <v>1346011.44</v>
      </c>
      <c r="F27" s="219">
        <f t="shared" si="2"/>
        <v>0</v>
      </c>
      <c r="G27" s="215"/>
      <c r="H27" s="236"/>
      <c r="I27" s="236"/>
      <c r="J27" s="262"/>
      <c r="K27" s="173"/>
      <c r="L27" s="176"/>
      <c r="M27" s="206"/>
      <c r="N27" s="206"/>
      <c r="O27" s="206"/>
    </row>
    <row r="28" spans="1:15" s="207" customFormat="1" ht="15.6" customHeight="1">
      <c r="A28" s="214">
        <v>8336783000190</v>
      </c>
      <c r="B28" s="215" t="s">
        <v>37</v>
      </c>
      <c r="C28" s="216">
        <f t="shared" si="0"/>
        <v>4.0202157249000003E-2</v>
      </c>
      <c r="D28" s="217">
        <v>3665019.08</v>
      </c>
      <c r="E28" s="218">
        <f t="shared" si="1"/>
        <v>3665019.08</v>
      </c>
      <c r="F28" s="219">
        <f t="shared" si="2"/>
        <v>0</v>
      </c>
      <c r="G28" s="215"/>
      <c r="H28" s="236"/>
      <c r="I28" s="236"/>
      <c r="J28" s="262"/>
      <c r="K28" s="173"/>
      <c r="L28" s="176"/>
      <c r="M28" s="206"/>
      <c r="N28" s="206"/>
      <c r="O28" s="206"/>
    </row>
    <row r="29" spans="1:15" s="207" customFormat="1" ht="15.6" customHeight="1">
      <c r="A29" s="214">
        <v>1543032000104</v>
      </c>
      <c r="B29" s="215" t="s">
        <v>64</v>
      </c>
      <c r="C29" s="216">
        <f t="shared" si="0"/>
        <v>3.4738668865000003E-2</v>
      </c>
      <c r="D29" s="217">
        <v>3166941.6</v>
      </c>
      <c r="E29" s="218">
        <f t="shared" si="1"/>
        <v>3166941.6</v>
      </c>
      <c r="F29" s="219">
        <f t="shared" si="2"/>
        <v>0</v>
      </c>
      <c r="G29" s="215"/>
      <c r="H29" s="236"/>
      <c r="I29" s="236"/>
      <c r="J29" s="262"/>
      <c r="K29" s="173"/>
      <c r="L29" s="176"/>
      <c r="M29" s="206"/>
      <c r="N29" s="206"/>
      <c r="O29" s="206"/>
    </row>
    <row r="30" spans="1:15" s="207" customFormat="1" ht="15.6" customHeight="1">
      <c r="A30" s="214">
        <v>4895728000180</v>
      </c>
      <c r="B30" s="215" t="s">
        <v>22</v>
      </c>
      <c r="C30" s="216">
        <f t="shared" si="0"/>
        <v>3.1569241073999998E-2</v>
      </c>
      <c r="D30" s="217">
        <v>2878001.55</v>
      </c>
      <c r="E30" s="218">
        <f t="shared" si="1"/>
        <v>2878001.55</v>
      </c>
      <c r="F30" s="219">
        <f t="shared" si="2"/>
        <v>0</v>
      </c>
      <c r="G30" s="215"/>
      <c r="H30" s="236"/>
      <c r="I30" s="236"/>
      <c r="J30" s="262"/>
      <c r="K30" s="173"/>
      <c r="L30" s="176"/>
      <c r="M30" s="206"/>
      <c r="N30" s="206"/>
      <c r="O30" s="206"/>
    </row>
    <row r="31" spans="1:15" s="207" customFormat="1" ht="15.6" customHeight="1">
      <c r="A31" s="214">
        <v>10835932000108</v>
      </c>
      <c r="B31" s="215" t="s">
        <v>48</v>
      </c>
      <c r="C31" s="216">
        <f t="shared" si="0"/>
        <v>5.2246731169999998E-2</v>
      </c>
      <c r="D31" s="217">
        <v>4763059.49</v>
      </c>
      <c r="E31" s="218">
        <f t="shared" si="1"/>
        <v>4763059.49</v>
      </c>
      <c r="F31" s="219">
        <f t="shared" si="2"/>
        <v>0</v>
      </c>
      <c r="G31" s="215"/>
      <c r="H31" s="236"/>
      <c r="I31" s="236"/>
      <c r="J31" s="262"/>
      <c r="K31" s="173"/>
      <c r="L31" s="176"/>
      <c r="M31" s="206"/>
      <c r="N31" s="206"/>
      <c r="O31" s="206"/>
    </row>
    <row r="32" spans="1:15" s="207" customFormat="1" ht="15.6" customHeight="1">
      <c r="A32" s="214">
        <v>25086034000171</v>
      </c>
      <c r="B32" s="215" t="s">
        <v>55</v>
      </c>
      <c r="C32" s="216">
        <f t="shared" si="0"/>
        <v>7.433007373E-3</v>
      </c>
      <c r="D32" s="217">
        <v>677628.16</v>
      </c>
      <c r="E32" s="218">
        <f t="shared" si="1"/>
        <v>677628.16</v>
      </c>
      <c r="F32" s="219">
        <f t="shared" si="2"/>
        <v>0</v>
      </c>
      <c r="G32" s="215"/>
      <c r="H32" s="236"/>
      <c r="I32" s="236"/>
      <c r="J32" s="262"/>
      <c r="K32" s="173"/>
      <c r="L32" s="176"/>
      <c r="M32" s="206"/>
      <c r="N32" s="206"/>
      <c r="O32" s="206"/>
    </row>
    <row r="33" spans="1:15" s="207" customFormat="1" ht="15.6" customHeight="1">
      <c r="A33" s="214">
        <v>6272793000184</v>
      </c>
      <c r="B33" s="215" t="s">
        <v>53</v>
      </c>
      <c r="C33" s="216">
        <f t="shared" si="0"/>
        <v>2.2774535038000001E-2</v>
      </c>
      <c r="D33" s="217">
        <v>2076234.49</v>
      </c>
      <c r="E33" s="218">
        <f t="shared" si="1"/>
        <v>2076234.49</v>
      </c>
      <c r="F33" s="219">
        <f t="shared" si="2"/>
        <v>0</v>
      </c>
      <c r="G33" s="215"/>
      <c r="H33" s="236"/>
      <c r="I33" s="236"/>
      <c r="J33" s="262"/>
      <c r="K33" s="173"/>
      <c r="L33" s="176"/>
      <c r="M33" s="206"/>
      <c r="N33" s="206"/>
      <c r="O33" s="206"/>
    </row>
    <row r="34" spans="1:15" s="207" customFormat="1" ht="15.6" customHeight="1">
      <c r="A34" s="214">
        <v>3467321000199</v>
      </c>
      <c r="B34" s="215" t="s">
        <v>52</v>
      </c>
      <c r="C34" s="216">
        <f t="shared" si="0"/>
        <v>2.6970257022999999E-2</v>
      </c>
      <c r="D34" s="217">
        <v>2458736.38</v>
      </c>
      <c r="E34" s="218">
        <f t="shared" si="1"/>
        <v>2458736.38</v>
      </c>
      <c r="F34" s="219">
        <f t="shared" si="2"/>
        <v>0</v>
      </c>
      <c r="G34" s="215"/>
      <c r="H34" s="236"/>
      <c r="I34" s="236"/>
      <c r="J34" s="262"/>
      <c r="K34" s="173"/>
      <c r="L34" s="176"/>
      <c r="M34" s="206"/>
      <c r="N34" s="206"/>
      <c r="O34" s="206"/>
    </row>
    <row r="35" spans="1:15" s="207" customFormat="1" ht="15.6" customHeight="1">
      <c r="A35" s="214">
        <v>6981180000116</v>
      </c>
      <c r="B35" s="215" t="s">
        <v>28</v>
      </c>
      <c r="C35" s="216">
        <f t="shared" si="0"/>
        <v>7.2620101810999996E-2</v>
      </c>
      <c r="D35" s="217">
        <v>6620392.46</v>
      </c>
      <c r="E35" s="218">
        <f t="shared" si="1"/>
        <v>6620392.46</v>
      </c>
      <c r="F35" s="219">
        <f t="shared" si="2"/>
        <v>0</v>
      </c>
      <c r="G35" s="215"/>
      <c r="H35" s="236"/>
      <c r="I35" s="236"/>
      <c r="J35" s="262"/>
      <c r="K35" s="173"/>
      <c r="L35" s="176"/>
      <c r="M35" s="206"/>
      <c r="N35" s="206"/>
      <c r="O35" s="206"/>
    </row>
    <row r="36" spans="1:15" s="207" customFormat="1" ht="15.6" customHeight="1">
      <c r="A36" s="214">
        <v>6840748000189</v>
      </c>
      <c r="B36" s="215" t="s">
        <v>27</v>
      </c>
      <c r="C36" s="216">
        <f t="shared" si="0"/>
        <v>1.2066136534E-2</v>
      </c>
      <c r="D36" s="217">
        <v>1100006.1599999999</v>
      </c>
      <c r="E36" s="218">
        <f t="shared" si="1"/>
        <v>1100006.1599999999</v>
      </c>
      <c r="F36" s="219">
        <f t="shared" si="2"/>
        <v>0</v>
      </c>
      <c r="G36" s="215"/>
      <c r="H36" s="236"/>
      <c r="I36" s="236"/>
      <c r="J36" s="262"/>
      <c r="K36" s="173"/>
      <c r="L36" s="176"/>
      <c r="M36" s="206"/>
      <c r="N36" s="206"/>
      <c r="O36" s="206"/>
    </row>
    <row r="37" spans="1:15" s="207" customFormat="1" ht="15.6" customHeight="1">
      <c r="A37" s="214">
        <v>5914650000166</v>
      </c>
      <c r="B37" s="215" t="s">
        <v>71</v>
      </c>
      <c r="C37" s="216">
        <f t="shared" si="0"/>
        <v>1.2866570262000001E-2</v>
      </c>
      <c r="D37" s="217">
        <v>1172977.49</v>
      </c>
      <c r="E37" s="218">
        <f t="shared" si="1"/>
        <v>1172977.49</v>
      </c>
      <c r="F37" s="219">
        <f t="shared" si="2"/>
        <v>0</v>
      </c>
      <c r="G37" s="215"/>
      <c r="H37" s="236"/>
      <c r="I37" s="236"/>
      <c r="J37" s="262"/>
      <c r="K37" s="173"/>
      <c r="L37" s="176"/>
      <c r="M37" s="206"/>
      <c r="N37" s="206"/>
      <c r="O37" s="206"/>
    </row>
    <row r="38" spans="1:15" s="207" customFormat="1" ht="15.6" customHeight="1">
      <c r="A38" s="214">
        <v>15139629000194</v>
      </c>
      <c r="B38" s="215" t="s">
        <v>38</v>
      </c>
      <c r="C38" s="216">
        <f t="shared" si="0"/>
        <v>5.0307795388000003E-2</v>
      </c>
      <c r="D38" s="217">
        <v>4586296.92</v>
      </c>
      <c r="E38" s="218">
        <f t="shared" si="1"/>
        <v>4586296.92</v>
      </c>
      <c r="F38" s="219">
        <f t="shared" si="2"/>
        <v>0</v>
      </c>
      <c r="G38" s="215"/>
      <c r="H38" s="236"/>
      <c r="I38" s="236"/>
      <c r="J38" s="262"/>
      <c r="K38" s="173"/>
      <c r="L38" s="176"/>
      <c r="M38" s="206"/>
      <c r="N38" s="206"/>
      <c r="O38" s="206"/>
    </row>
    <row r="39" spans="1:15" s="207" customFormat="1" ht="15.6" customHeight="1">
      <c r="A39" s="214">
        <v>7047251000170</v>
      </c>
      <c r="B39" s="215" t="s">
        <v>49</v>
      </c>
      <c r="C39" s="216">
        <f t="shared" si="0"/>
        <v>3.2666424191E-2</v>
      </c>
      <c r="D39" s="217">
        <v>2978025.96</v>
      </c>
      <c r="E39" s="218">
        <f t="shared" si="1"/>
        <v>2978025.96</v>
      </c>
      <c r="F39" s="219">
        <f t="shared" si="2"/>
        <v>0</v>
      </c>
      <c r="G39" s="215"/>
      <c r="H39" s="236"/>
      <c r="I39" s="236"/>
      <c r="J39" s="262"/>
      <c r="K39" s="173"/>
      <c r="L39" s="176"/>
      <c r="M39" s="206"/>
      <c r="N39" s="206"/>
      <c r="O39" s="206"/>
    </row>
    <row r="40" spans="1:15" s="207" customFormat="1" ht="15.6" customHeight="1">
      <c r="A40" s="214">
        <v>4368898000106</v>
      </c>
      <c r="B40" s="215" t="s">
        <v>26</v>
      </c>
      <c r="C40" s="216">
        <f t="shared" si="0"/>
        <v>4.9528575565000003E-2</v>
      </c>
      <c r="D40" s="217">
        <v>4515259.55</v>
      </c>
      <c r="E40" s="218">
        <f t="shared" si="1"/>
        <v>4515259.55</v>
      </c>
      <c r="F40" s="219">
        <f t="shared" si="2"/>
        <v>0</v>
      </c>
      <c r="G40" s="215"/>
      <c r="H40" s="236"/>
      <c r="I40" s="236"/>
      <c r="J40" s="262"/>
      <c r="K40" s="173"/>
      <c r="L40" s="176"/>
      <c r="M40" s="206"/>
      <c r="N40" s="206"/>
      <c r="O40" s="206"/>
    </row>
    <row r="41" spans="1:15" s="207" customFormat="1" ht="15.6" customHeight="1">
      <c r="A41" s="214">
        <v>8324196000181</v>
      </c>
      <c r="B41" s="215" t="s">
        <v>40</v>
      </c>
      <c r="C41" s="216">
        <f t="shared" si="0"/>
        <v>1.2103193187E-2</v>
      </c>
      <c r="D41" s="217">
        <v>1103384.42</v>
      </c>
      <c r="E41" s="218">
        <f t="shared" si="1"/>
        <v>1103384.42</v>
      </c>
      <c r="F41" s="219">
        <f t="shared" si="2"/>
        <v>0</v>
      </c>
      <c r="G41" s="215"/>
      <c r="H41" s="236"/>
      <c r="I41" s="236"/>
      <c r="J41" s="262"/>
      <c r="K41" s="173"/>
      <c r="L41" s="176"/>
      <c r="M41" s="206"/>
      <c r="N41" s="206"/>
      <c r="O41" s="206"/>
    </row>
    <row r="42" spans="1:15" s="207" customFormat="1" ht="15.6" customHeight="1">
      <c r="A42" s="214">
        <v>53859112000169</v>
      </c>
      <c r="B42" s="215" t="s">
        <v>56</v>
      </c>
      <c r="C42" s="216">
        <f t="shared" si="0"/>
        <v>5.9355394380000001E-3</v>
      </c>
      <c r="D42" s="217">
        <v>541111.89</v>
      </c>
      <c r="E42" s="218">
        <f t="shared" si="1"/>
        <v>541111.89</v>
      </c>
      <c r="F42" s="219">
        <f t="shared" si="2"/>
        <v>0</v>
      </c>
      <c r="G42" s="215"/>
      <c r="H42" s="236"/>
      <c r="I42" s="236"/>
      <c r="J42" s="262"/>
      <c r="K42" s="173"/>
      <c r="L42" s="176"/>
      <c r="M42" s="206"/>
      <c r="N42" s="206"/>
      <c r="O42" s="206"/>
    </row>
    <row r="43" spans="1:15" s="207" customFormat="1" ht="15.6" customHeight="1">
      <c r="A43" s="214">
        <v>33050196000188</v>
      </c>
      <c r="B43" s="215" t="s">
        <v>29</v>
      </c>
      <c r="C43" s="216">
        <f t="shared" si="0"/>
        <v>5.5769883231000003E-2</v>
      </c>
      <c r="D43" s="217">
        <v>5084246.72</v>
      </c>
      <c r="E43" s="218">
        <f t="shared" si="1"/>
        <v>5084246.72</v>
      </c>
      <c r="F43" s="219">
        <f t="shared" si="2"/>
        <v>0</v>
      </c>
      <c r="G43" s="215"/>
      <c r="H43" s="236"/>
      <c r="I43" s="236"/>
      <c r="J43" s="262"/>
      <c r="K43" s="173"/>
      <c r="L43" s="176"/>
      <c r="M43" s="206"/>
      <c r="N43" s="206"/>
      <c r="O43" s="206"/>
    </row>
    <row r="44" spans="1:15" s="207" customFormat="1" ht="15.6" customHeight="1">
      <c r="A44" s="214">
        <v>4172213000151</v>
      </c>
      <c r="B44" s="215" t="s">
        <v>65</v>
      </c>
      <c r="C44" s="216">
        <f t="shared" si="0"/>
        <v>3.9784020463000003E-2</v>
      </c>
      <c r="D44" s="217">
        <v>3626899.75</v>
      </c>
      <c r="E44" s="218">
        <f t="shared" si="1"/>
        <v>3626899.75</v>
      </c>
      <c r="F44" s="219">
        <f t="shared" si="2"/>
        <v>0</v>
      </c>
      <c r="G44" s="215"/>
      <c r="H44" s="236"/>
      <c r="I44" s="236"/>
      <c r="J44" s="262"/>
      <c r="K44" s="173"/>
      <c r="L44" s="176"/>
      <c r="M44" s="206"/>
      <c r="N44" s="206"/>
      <c r="O44" s="206"/>
    </row>
    <row r="45" spans="1:15" s="207" customFormat="1" ht="15.6" customHeight="1">
      <c r="A45" s="214">
        <v>23664303000104</v>
      </c>
      <c r="B45" s="215" t="s">
        <v>67</v>
      </c>
      <c r="C45" s="216">
        <f t="shared" si="0"/>
        <v>3.2814271269999999E-3</v>
      </c>
      <c r="D45" s="217">
        <v>299150.44</v>
      </c>
      <c r="E45" s="218">
        <f t="shared" si="1"/>
        <v>299150.44</v>
      </c>
      <c r="F45" s="219">
        <f t="shared" si="2"/>
        <v>0</v>
      </c>
      <c r="G45" s="215"/>
      <c r="H45" s="236"/>
      <c r="I45" s="236"/>
      <c r="J45" s="262"/>
      <c r="K45" s="173"/>
      <c r="L45" s="176"/>
      <c r="M45" s="206"/>
      <c r="N45" s="206"/>
      <c r="O45" s="206"/>
    </row>
    <row r="46" spans="1:15" s="207" customFormat="1" ht="15.6" customHeight="1">
      <c r="A46" s="214">
        <v>2328280000197</v>
      </c>
      <c r="B46" s="215" t="s">
        <v>57</v>
      </c>
      <c r="C46" s="216">
        <f t="shared" si="0"/>
        <v>3.0225049510000001E-2</v>
      </c>
      <c r="D46" s="217">
        <v>2755458.68</v>
      </c>
      <c r="E46" s="218">
        <f t="shared" si="1"/>
        <v>2755458.68</v>
      </c>
      <c r="F46" s="219">
        <f t="shared" si="2"/>
        <v>0</v>
      </c>
      <c r="G46" s="215"/>
      <c r="H46" s="236"/>
      <c r="I46" s="236"/>
      <c r="J46" s="262"/>
      <c r="K46" s="173"/>
      <c r="L46" s="176"/>
      <c r="M46" s="206"/>
      <c r="N46" s="206"/>
      <c r="O46" s="206"/>
    </row>
    <row r="47" spans="1:15" s="207" customFormat="1" ht="15.6" customHeight="1">
      <c r="A47" s="214">
        <v>4065033000170</v>
      </c>
      <c r="B47" s="215" t="s">
        <v>69</v>
      </c>
      <c r="C47" s="216">
        <f t="shared" si="0"/>
        <v>1.2121132030999999E-2</v>
      </c>
      <c r="D47" s="217">
        <v>1105019.81</v>
      </c>
      <c r="E47" s="218">
        <f t="shared" si="1"/>
        <v>1105019.81</v>
      </c>
      <c r="F47" s="219">
        <f t="shared" si="2"/>
        <v>0</v>
      </c>
      <c r="G47" s="215"/>
      <c r="H47" s="236"/>
      <c r="I47" s="236"/>
      <c r="J47" s="262"/>
      <c r="K47" s="173"/>
      <c r="L47" s="176"/>
      <c r="M47" s="206"/>
      <c r="N47" s="206"/>
      <c r="O47" s="206"/>
    </row>
    <row r="48" spans="1:15" s="207" customFormat="1" ht="15.6" customHeight="1">
      <c r="A48" s="214">
        <v>61695227000193</v>
      </c>
      <c r="B48" s="215" t="s">
        <v>23</v>
      </c>
      <c r="C48" s="216">
        <f t="shared" si="0"/>
        <v>8.5721529549000003E-2</v>
      </c>
      <c r="D48" s="217">
        <v>7814780.6699999999</v>
      </c>
      <c r="E48" s="218">
        <f t="shared" si="1"/>
        <v>7814780.6699999999</v>
      </c>
      <c r="F48" s="219">
        <f t="shared" si="2"/>
        <v>0</v>
      </c>
      <c r="G48" s="215"/>
      <c r="H48" s="236"/>
      <c r="I48" s="236"/>
      <c r="J48" s="262"/>
      <c r="K48" s="173"/>
      <c r="L48" s="176"/>
      <c r="M48" s="206"/>
      <c r="N48" s="206"/>
      <c r="O48" s="206"/>
    </row>
    <row r="49" spans="1:15" s="207" customFormat="1" ht="15.6" customHeight="1">
      <c r="A49" s="214">
        <v>19527639000158</v>
      </c>
      <c r="B49" s="215" t="s">
        <v>106</v>
      </c>
      <c r="C49" s="216">
        <f t="shared" si="0"/>
        <v>3.8788013089999999E-3</v>
      </c>
      <c r="D49" s="217">
        <v>353609.9</v>
      </c>
      <c r="E49" s="218">
        <f t="shared" si="1"/>
        <v>353609.9</v>
      </c>
      <c r="F49" s="219">
        <f t="shared" si="2"/>
        <v>0</v>
      </c>
      <c r="G49" s="268"/>
      <c r="H49" s="236"/>
      <c r="I49" s="236"/>
      <c r="J49" s="262"/>
      <c r="K49" s="173"/>
      <c r="L49" s="176"/>
      <c r="M49" s="206"/>
      <c r="N49" s="206"/>
      <c r="O49" s="206"/>
    </row>
    <row r="50" spans="1:15" s="207" customFormat="1" ht="15.6" customHeight="1">
      <c r="A50" s="214">
        <v>9095183000140</v>
      </c>
      <c r="B50" s="215" t="s">
        <v>66</v>
      </c>
      <c r="C50" s="216">
        <f t="shared" si="0"/>
        <v>1.2710915119999999E-2</v>
      </c>
      <c r="D50" s="217">
        <v>1158787.23</v>
      </c>
      <c r="E50" s="218">
        <f t="shared" si="1"/>
        <v>1158787.23</v>
      </c>
      <c r="F50" s="219">
        <f t="shared" si="2"/>
        <v>0</v>
      </c>
      <c r="G50" s="215"/>
      <c r="H50" s="236"/>
      <c r="I50" s="236"/>
      <c r="J50" s="262"/>
      <c r="K50" s="173"/>
      <c r="L50" s="176"/>
      <c r="M50" s="206"/>
      <c r="N50" s="206"/>
      <c r="O50" s="206"/>
    </row>
    <row r="51" spans="1:15" s="207" customFormat="1" ht="15.6" customHeight="1">
      <c r="A51" s="214">
        <v>13017462000163</v>
      </c>
      <c r="B51" s="215" t="s">
        <v>41</v>
      </c>
      <c r="C51" s="216">
        <f t="shared" ref="C51:C82" si="3">ROUND(D51/SUM($D$19:$D$1048576),12)</f>
        <v>6.0394714009999999E-3</v>
      </c>
      <c r="D51" s="217">
        <v>550586.81999999995</v>
      </c>
      <c r="E51" s="218">
        <f t="shared" si="1"/>
        <v>550586.81999999995</v>
      </c>
      <c r="F51" s="219">
        <f t="shared" si="2"/>
        <v>0</v>
      </c>
      <c r="G51" s="215"/>
      <c r="H51" s="236"/>
      <c r="I51" s="236"/>
      <c r="J51" s="262"/>
      <c r="K51" s="173"/>
      <c r="L51" s="176"/>
      <c r="M51" s="206"/>
      <c r="N51" s="206"/>
      <c r="O51" s="206"/>
    </row>
    <row r="52" spans="1:15" s="207" customFormat="1" ht="15.6" customHeight="1">
      <c r="A52" s="214">
        <v>15413826000150</v>
      </c>
      <c r="B52" s="215" t="s">
        <v>54</v>
      </c>
      <c r="C52" s="216">
        <f t="shared" si="3"/>
        <v>1.1769715561E-2</v>
      </c>
      <c r="D52" s="217">
        <v>1072983.02</v>
      </c>
      <c r="E52" s="218">
        <f t="shared" si="1"/>
        <v>1072983.02</v>
      </c>
      <c r="F52" s="219">
        <f t="shared" si="2"/>
        <v>0</v>
      </c>
      <c r="G52" s="215"/>
      <c r="H52" s="236"/>
      <c r="I52" s="236"/>
      <c r="J52" s="262"/>
      <c r="K52" s="173"/>
      <c r="L52" s="176"/>
      <c r="M52" s="206"/>
      <c r="N52" s="206"/>
      <c r="O52" s="206"/>
    </row>
    <row r="53" spans="1:15" s="207" customFormat="1" ht="15.6" customHeight="1">
      <c r="A53" s="214">
        <v>28152650000171</v>
      </c>
      <c r="B53" s="215" t="s">
        <v>51</v>
      </c>
      <c r="C53" s="216">
        <f t="shared" si="3"/>
        <v>1.6691048263E-2</v>
      </c>
      <c r="D53" s="217">
        <v>1521635.02</v>
      </c>
      <c r="E53" s="218">
        <f t="shared" si="1"/>
        <v>1521635.02</v>
      </c>
      <c r="F53" s="219">
        <f t="shared" si="2"/>
        <v>0</v>
      </c>
      <c r="G53" s="215"/>
      <c r="H53" s="236"/>
      <c r="I53" s="236"/>
      <c r="J53" s="262"/>
      <c r="K53" s="173"/>
      <c r="L53" s="176"/>
      <c r="M53" s="206"/>
      <c r="N53" s="206"/>
      <c r="O53" s="206"/>
    </row>
    <row r="54" spans="1:15" s="207" customFormat="1" ht="15.6" customHeight="1">
      <c r="A54" s="214">
        <v>83855973000130</v>
      </c>
      <c r="B54" s="215" t="s">
        <v>72</v>
      </c>
      <c r="C54" s="216">
        <f t="shared" si="3"/>
        <v>9.5147425599999996E-4</v>
      </c>
      <c r="D54" s="217">
        <v>86740.9</v>
      </c>
      <c r="E54" s="218">
        <f t="shared" si="1"/>
        <v>86740.9</v>
      </c>
      <c r="F54" s="219">
        <f t="shared" si="2"/>
        <v>0</v>
      </c>
      <c r="G54" s="215"/>
      <c r="H54" s="236"/>
      <c r="I54" s="236"/>
      <c r="J54" s="262"/>
      <c r="K54" s="173"/>
      <c r="L54" s="176"/>
      <c r="M54" s="206"/>
      <c r="N54" s="206"/>
      <c r="O54" s="206"/>
    </row>
    <row r="55" spans="1:15" s="207" customFormat="1" ht="15.6" customHeight="1">
      <c r="A55" s="214">
        <v>60444437000146</v>
      </c>
      <c r="B55" s="215" t="s">
        <v>46</v>
      </c>
      <c r="C55" s="216">
        <f t="shared" si="3"/>
        <v>5.4936822523999999E-2</v>
      </c>
      <c r="D55" s="217">
        <v>5008300.96</v>
      </c>
      <c r="E55" s="218">
        <f t="shared" si="1"/>
        <v>5008300.96</v>
      </c>
      <c r="F55" s="219">
        <f t="shared" si="2"/>
        <v>0</v>
      </c>
      <c r="G55" s="215"/>
      <c r="H55" s="236"/>
      <c r="I55" s="236"/>
      <c r="J55" s="262"/>
      <c r="K55" s="173"/>
      <c r="L55" s="176"/>
      <c r="M55" s="206"/>
      <c r="N55" s="206"/>
      <c r="O55" s="206"/>
    </row>
    <row r="56" spans="1:15" s="207" customFormat="1" ht="15.6" customHeight="1">
      <c r="A56" s="214">
        <v>75805895000130</v>
      </c>
      <c r="B56" s="215" t="s">
        <v>60</v>
      </c>
      <c r="C56" s="216">
        <f t="shared" si="3"/>
        <v>5.9504159099999995E-4</v>
      </c>
      <c r="D56" s="217">
        <v>54246.81</v>
      </c>
      <c r="E56" s="218">
        <f t="shared" si="1"/>
        <v>54246.81</v>
      </c>
      <c r="F56" s="219">
        <f t="shared" si="2"/>
        <v>0</v>
      </c>
      <c r="G56" s="215"/>
      <c r="H56" s="236"/>
      <c r="I56" s="236"/>
      <c r="J56" s="262"/>
      <c r="K56" s="173"/>
      <c r="L56" s="176"/>
      <c r="M56" s="206"/>
      <c r="N56" s="206"/>
      <c r="O56" s="206"/>
    </row>
    <row r="57" spans="1:15" s="207" customFormat="1" ht="15.6" customHeight="1">
      <c r="A57" s="214">
        <v>1377555000110</v>
      </c>
      <c r="B57" s="215" t="s">
        <v>63</v>
      </c>
      <c r="C57" s="216">
        <f t="shared" si="3"/>
        <v>3.8300730400000002E-4</v>
      </c>
      <c r="D57" s="217">
        <v>34916.76</v>
      </c>
      <c r="E57" s="218">
        <f t="shared" si="1"/>
        <v>34916.76</v>
      </c>
      <c r="F57" s="219">
        <f t="shared" si="2"/>
        <v>0</v>
      </c>
      <c r="G57" s="215"/>
      <c r="H57" s="236"/>
      <c r="I57" s="236"/>
      <c r="J57" s="262"/>
      <c r="K57" s="173"/>
      <c r="L57" s="176"/>
      <c r="M57" s="206"/>
      <c r="N57" s="206"/>
      <c r="O57" s="206"/>
    </row>
    <row r="58" spans="1:15" s="207" customFormat="1" ht="15.6" customHeight="1">
      <c r="A58" s="214">
        <v>83647990000181</v>
      </c>
      <c r="B58" s="215" t="s">
        <v>79</v>
      </c>
      <c r="C58" s="216">
        <f t="shared" si="3"/>
        <v>4.7177353400000002E-4</v>
      </c>
      <c r="D58" s="217">
        <v>43009.11</v>
      </c>
      <c r="E58" s="218">
        <f t="shared" si="1"/>
        <v>43009.11</v>
      </c>
      <c r="F58" s="219">
        <f t="shared" si="2"/>
        <v>0</v>
      </c>
      <c r="G58" s="215"/>
      <c r="H58" s="236"/>
      <c r="I58" s="236"/>
      <c r="J58" s="262"/>
      <c r="K58" s="173"/>
      <c r="L58" s="176"/>
      <c r="M58" s="206"/>
      <c r="N58" s="206"/>
      <c r="O58" s="206"/>
    </row>
    <row r="59" spans="1:15" s="207" customFormat="1" ht="15.6" customHeight="1">
      <c r="A59" s="214">
        <v>95289500000100</v>
      </c>
      <c r="B59" s="215" t="s">
        <v>61</v>
      </c>
      <c r="C59" s="216">
        <f t="shared" si="3"/>
        <v>3.1546430199999999E-4</v>
      </c>
      <c r="D59" s="217">
        <v>28759.22</v>
      </c>
      <c r="E59" s="218">
        <f t="shared" si="1"/>
        <v>28759.22</v>
      </c>
      <c r="F59" s="219">
        <f t="shared" si="2"/>
        <v>0</v>
      </c>
      <c r="G59" s="215"/>
      <c r="H59" s="236"/>
      <c r="I59" s="236"/>
      <c r="J59" s="262"/>
      <c r="K59" s="173"/>
      <c r="L59" s="176"/>
      <c r="M59" s="206"/>
      <c r="N59" s="206"/>
      <c r="O59" s="206"/>
    </row>
    <row r="60" spans="1:15" s="207" customFormat="1" ht="15.6" customHeight="1">
      <c r="A60" s="214">
        <v>88446034000155</v>
      </c>
      <c r="B60" s="215" t="s">
        <v>62</v>
      </c>
      <c r="C60" s="216">
        <f t="shared" si="3"/>
        <v>3.32752127E-4</v>
      </c>
      <c r="D60" s="217">
        <v>30335.26</v>
      </c>
      <c r="E60" s="218">
        <f t="shared" si="1"/>
        <v>30335.26</v>
      </c>
      <c r="F60" s="219">
        <f t="shared" si="2"/>
        <v>0</v>
      </c>
      <c r="G60" s="215"/>
      <c r="H60" s="236"/>
      <c r="I60" s="236"/>
      <c r="J60" s="262"/>
      <c r="K60" s="173"/>
      <c r="L60" s="176"/>
      <c r="M60" s="206"/>
      <c r="N60" s="206"/>
      <c r="O60" s="206"/>
    </row>
    <row r="61" spans="1:15" s="207" customFormat="1" ht="15.6" customHeight="1">
      <c r="A61" s="214">
        <v>27485069000109</v>
      </c>
      <c r="B61" s="215" t="s">
        <v>42</v>
      </c>
      <c r="C61" s="216">
        <f t="shared" si="3"/>
        <v>1.1820463030000001E-3</v>
      </c>
      <c r="D61" s="217">
        <v>107760.94</v>
      </c>
      <c r="E61" s="218">
        <f t="shared" si="1"/>
        <v>107760.94</v>
      </c>
      <c r="F61" s="219">
        <f t="shared" si="2"/>
        <v>0</v>
      </c>
      <c r="G61" s="215"/>
      <c r="H61" s="236"/>
      <c r="I61" s="236"/>
      <c r="J61" s="262"/>
      <c r="K61" s="173"/>
      <c r="L61" s="176"/>
      <c r="M61" s="206"/>
      <c r="N61" s="206"/>
      <c r="O61" s="206"/>
    </row>
    <row r="62" spans="1:15" s="207" customFormat="1" ht="15.6" customHeight="1">
      <c r="A62" s="214">
        <v>79850574000109</v>
      </c>
      <c r="B62" s="215" t="s">
        <v>161</v>
      </c>
      <c r="C62" s="216">
        <f t="shared" si="3"/>
        <v>7.7503323000000003E-5</v>
      </c>
      <c r="D62" s="217">
        <v>7065.57</v>
      </c>
      <c r="E62" s="218">
        <f t="shared" si="1"/>
        <v>7065.57</v>
      </c>
      <c r="F62" s="219">
        <f t="shared" si="2"/>
        <v>0</v>
      </c>
      <c r="G62" s="215"/>
      <c r="H62" s="236"/>
      <c r="I62" s="236"/>
      <c r="J62" s="262"/>
      <c r="K62" s="173"/>
      <c r="L62" s="176"/>
      <c r="M62" s="206"/>
      <c r="N62" s="206"/>
      <c r="O62" s="206"/>
    </row>
    <row r="63" spans="1:15" s="207" customFormat="1" ht="15.6" customHeight="1">
      <c r="A63" s="214">
        <v>97578090000134</v>
      </c>
      <c r="B63" s="215" t="s">
        <v>44</v>
      </c>
      <c r="C63" s="216">
        <f t="shared" si="3"/>
        <v>9.0789491000000004E-5</v>
      </c>
      <c r="D63" s="217">
        <v>8276.7999999999993</v>
      </c>
      <c r="E63" s="218">
        <f t="shared" si="1"/>
        <v>8276.7999999999993</v>
      </c>
      <c r="F63" s="219">
        <f t="shared" si="2"/>
        <v>0</v>
      </c>
      <c r="G63" s="215"/>
      <c r="H63" s="236"/>
      <c r="I63" s="236"/>
      <c r="J63" s="262"/>
      <c r="K63" s="173"/>
      <c r="L63" s="176"/>
      <c r="M63" s="206"/>
      <c r="N63" s="206"/>
      <c r="O63" s="206"/>
    </row>
    <row r="64" spans="1:15" s="207" customFormat="1" ht="15.6" customHeight="1">
      <c r="A64" s="214">
        <v>13255658000196</v>
      </c>
      <c r="B64" s="215" t="s">
        <v>80</v>
      </c>
      <c r="C64" s="216">
        <f t="shared" si="3"/>
        <v>8.8703727899999999E-4</v>
      </c>
      <c r="D64" s="217">
        <v>80866.52</v>
      </c>
      <c r="E64" s="218">
        <f t="shared" si="1"/>
        <v>80866.52</v>
      </c>
      <c r="F64" s="219">
        <f t="shared" si="2"/>
        <v>0</v>
      </c>
      <c r="G64" s="215"/>
      <c r="H64" s="236"/>
      <c r="I64" s="236"/>
      <c r="J64" s="262"/>
      <c r="K64" s="173"/>
      <c r="L64" s="176"/>
      <c r="M64" s="206"/>
      <c r="N64" s="206"/>
      <c r="O64" s="206"/>
    </row>
    <row r="65" spans="1:15" s="207" customFormat="1" ht="15.6" customHeight="1">
      <c r="A65" s="214">
        <v>89889604000144</v>
      </c>
      <c r="B65" s="215" t="s">
        <v>43</v>
      </c>
      <c r="C65" s="216">
        <f t="shared" si="3"/>
        <v>1.6078837599999999E-4</v>
      </c>
      <c r="D65" s="217">
        <v>14658.23</v>
      </c>
      <c r="E65" s="218">
        <f t="shared" si="1"/>
        <v>14658.23</v>
      </c>
      <c r="F65" s="219">
        <f t="shared" si="2"/>
        <v>0</v>
      </c>
      <c r="G65" s="215"/>
      <c r="H65" s="236"/>
      <c r="I65" s="236"/>
      <c r="J65" s="262"/>
      <c r="K65" s="173"/>
      <c r="L65" s="176"/>
      <c r="M65" s="206"/>
      <c r="N65" s="206"/>
      <c r="O65" s="206"/>
    </row>
    <row r="66" spans="1:15" s="207" customFormat="1" ht="15.6" customHeight="1">
      <c r="A66" s="214">
        <v>50235449000107</v>
      </c>
      <c r="B66" s="215" t="s">
        <v>81</v>
      </c>
      <c r="C66" s="216">
        <f t="shared" si="3"/>
        <v>1.3061563500000001E-4</v>
      </c>
      <c r="D66" s="217">
        <v>11907.54</v>
      </c>
      <c r="E66" s="218">
        <f t="shared" si="1"/>
        <v>11907.54</v>
      </c>
      <c r="F66" s="219">
        <f t="shared" si="2"/>
        <v>0</v>
      </c>
      <c r="G66" s="215"/>
      <c r="H66" s="236"/>
      <c r="I66" s="236"/>
      <c r="J66" s="262"/>
      <c r="K66" s="173"/>
      <c r="L66" s="176"/>
      <c r="M66" s="206"/>
      <c r="N66" s="206"/>
      <c r="O66" s="206"/>
    </row>
    <row r="67" spans="1:15" s="207" customFormat="1" ht="15.6" customHeight="1">
      <c r="A67" s="214">
        <v>49606312000132</v>
      </c>
      <c r="B67" s="215" t="s">
        <v>82</v>
      </c>
      <c r="C67" s="216">
        <f t="shared" si="3"/>
        <v>9.6908918100000005E-4</v>
      </c>
      <c r="D67" s="217">
        <v>88346.76</v>
      </c>
      <c r="E67" s="218">
        <f t="shared" si="1"/>
        <v>88346.76</v>
      </c>
      <c r="F67" s="219">
        <f t="shared" si="2"/>
        <v>0</v>
      </c>
      <c r="G67" s="215"/>
      <c r="H67" s="236"/>
      <c r="I67" s="236"/>
      <c r="J67" s="262"/>
      <c r="K67" s="173"/>
      <c r="L67" s="176"/>
      <c r="M67" s="206"/>
      <c r="N67" s="206"/>
      <c r="O67" s="206"/>
    </row>
    <row r="68" spans="1:15" s="207" customFormat="1" ht="15.6" customHeight="1">
      <c r="A68" s="214">
        <v>53176038000186</v>
      </c>
      <c r="B68" s="215" t="s">
        <v>162</v>
      </c>
      <c r="C68" s="216">
        <f t="shared" si="3"/>
        <v>1.9774477100000001E-4</v>
      </c>
      <c r="D68" s="217">
        <v>18027.349999999999</v>
      </c>
      <c r="E68" s="218">
        <f t="shared" si="1"/>
        <v>18027.349999999999</v>
      </c>
      <c r="F68" s="219">
        <f t="shared" si="2"/>
        <v>0</v>
      </c>
      <c r="G68" s="215"/>
      <c r="H68" s="236"/>
      <c r="I68" s="236"/>
      <c r="J68" s="262"/>
      <c r="K68" s="173"/>
      <c r="L68" s="176"/>
      <c r="M68" s="206"/>
      <c r="N68" s="206"/>
      <c r="O68" s="206"/>
    </row>
    <row r="69" spans="1:15" s="207" customFormat="1" ht="15.6" customHeight="1">
      <c r="A69" s="214">
        <v>44560381000139</v>
      </c>
      <c r="B69" s="215" t="s">
        <v>163</v>
      </c>
      <c r="C69" s="216">
        <f t="shared" si="3"/>
        <v>3.1510210000000003E-5</v>
      </c>
      <c r="D69" s="217">
        <v>2872.62</v>
      </c>
      <c r="E69" s="218">
        <f t="shared" si="1"/>
        <v>2872.62</v>
      </c>
      <c r="F69" s="219">
        <f t="shared" si="2"/>
        <v>0</v>
      </c>
      <c r="G69" s="215"/>
      <c r="H69" s="236"/>
      <c r="I69" s="236"/>
      <c r="J69" s="262"/>
      <c r="K69" s="173"/>
      <c r="L69" s="176"/>
      <c r="M69" s="206"/>
      <c r="N69" s="206"/>
      <c r="O69" s="206"/>
    </row>
    <row r="70" spans="1:15" s="207" customFormat="1" ht="15.6" customHeight="1">
      <c r="A70" s="214">
        <v>49313653000110</v>
      </c>
      <c r="B70" s="215" t="s">
        <v>83</v>
      </c>
      <c r="C70" s="216">
        <f t="shared" si="3"/>
        <v>2.1969799600000001E-4</v>
      </c>
      <c r="D70" s="217">
        <v>20028.71</v>
      </c>
      <c r="E70" s="218">
        <f t="shared" si="1"/>
        <v>20028.71</v>
      </c>
      <c r="F70" s="219">
        <f t="shared" si="2"/>
        <v>0</v>
      </c>
      <c r="G70" s="215"/>
      <c r="H70" s="236"/>
      <c r="I70" s="236"/>
      <c r="J70" s="262"/>
      <c r="K70" s="173"/>
      <c r="L70" s="176"/>
      <c r="M70" s="206"/>
      <c r="N70" s="206"/>
      <c r="O70" s="206"/>
    </row>
    <row r="71" spans="1:15" s="207" customFormat="1" ht="15.6" customHeight="1">
      <c r="A71" s="214">
        <v>85665990000130</v>
      </c>
      <c r="B71" s="215" t="s">
        <v>84</v>
      </c>
      <c r="C71" s="216">
        <f t="shared" si="3"/>
        <v>1.0082341400000001E-4</v>
      </c>
      <c r="D71" s="217">
        <v>9191.5400000000009</v>
      </c>
      <c r="E71" s="218">
        <f t="shared" si="1"/>
        <v>9191.5400000000009</v>
      </c>
      <c r="F71" s="219">
        <f t="shared" si="2"/>
        <v>0</v>
      </c>
      <c r="G71" s="215"/>
      <c r="H71" s="236"/>
      <c r="I71" s="236"/>
      <c r="J71" s="262"/>
      <c r="K71" s="173"/>
      <c r="L71" s="176"/>
      <c r="M71" s="206"/>
      <c r="N71" s="206"/>
      <c r="O71" s="206"/>
    </row>
    <row r="72" spans="1:15" s="207" customFormat="1" ht="15.6" customHeight="1">
      <c r="A72" s="214">
        <v>78274610000170</v>
      </c>
      <c r="B72" s="215" t="s">
        <v>96</v>
      </c>
      <c r="C72" s="216">
        <f t="shared" si="3"/>
        <v>1.5590776099999999E-4</v>
      </c>
      <c r="D72" s="217">
        <v>14213.29</v>
      </c>
      <c r="E72" s="218">
        <f t="shared" si="1"/>
        <v>14213.29</v>
      </c>
      <c r="F72" s="219">
        <f t="shared" si="2"/>
        <v>0</v>
      </c>
      <c r="G72" s="215"/>
      <c r="H72" s="236"/>
      <c r="I72" s="236"/>
      <c r="J72" s="262"/>
      <c r="K72" s="173"/>
      <c r="L72" s="176"/>
      <c r="M72" s="206"/>
      <c r="N72" s="206"/>
      <c r="O72" s="206"/>
    </row>
    <row r="73" spans="1:15" s="207" customFormat="1" ht="15.6" customHeight="1">
      <c r="A73" s="214">
        <v>86433042000131</v>
      </c>
      <c r="B73" s="215" t="s">
        <v>85</v>
      </c>
      <c r="C73" s="216">
        <f t="shared" si="3"/>
        <v>4.1440508000000002E-4</v>
      </c>
      <c r="D73" s="217">
        <v>37779.129999999997</v>
      </c>
      <c r="E73" s="218">
        <f t="shared" si="1"/>
        <v>37779.129999999997</v>
      </c>
      <c r="F73" s="219">
        <f t="shared" si="2"/>
        <v>0</v>
      </c>
      <c r="G73" s="215"/>
      <c r="H73" s="236"/>
      <c r="I73" s="236"/>
      <c r="J73" s="262"/>
      <c r="K73" s="173"/>
      <c r="L73" s="176"/>
      <c r="M73" s="206"/>
      <c r="N73" s="206"/>
      <c r="O73" s="206"/>
    </row>
    <row r="74" spans="1:15" s="207" customFormat="1" ht="15.6" customHeight="1">
      <c r="A74" s="214">
        <v>86439510000185</v>
      </c>
      <c r="B74" s="215" t="s">
        <v>97</v>
      </c>
      <c r="C74" s="216">
        <f t="shared" si="3"/>
        <v>1.4379112400000001E-4</v>
      </c>
      <c r="D74" s="217">
        <v>13108.68</v>
      </c>
      <c r="E74" s="218">
        <f t="shared" si="1"/>
        <v>13108.68</v>
      </c>
      <c r="F74" s="219">
        <f t="shared" si="2"/>
        <v>0</v>
      </c>
      <c r="G74" s="215"/>
      <c r="H74" s="236"/>
      <c r="I74" s="236"/>
      <c r="J74" s="262"/>
      <c r="K74" s="173"/>
      <c r="L74" s="176"/>
      <c r="M74" s="206"/>
      <c r="N74" s="206"/>
      <c r="O74" s="206"/>
    </row>
    <row r="75" spans="1:15" s="207" customFormat="1" ht="15.6" customHeight="1">
      <c r="A75" s="214">
        <v>75568154000183</v>
      </c>
      <c r="B75" s="215" t="s">
        <v>107</v>
      </c>
      <c r="C75" s="216">
        <f t="shared" si="3"/>
        <v>4.9315560000000003E-5</v>
      </c>
      <c r="D75" s="217">
        <v>4495.84</v>
      </c>
      <c r="E75" s="218">
        <f t="shared" si="1"/>
        <v>4495.84</v>
      </c>
      <c r="F75" s="219">
        <f t="shared" si="2"/>
        <v>0</v>
      </c>
      <c r="G75" s="215"/>
      <c r="H75" s="236"/>
      <c r="I75" s="236"/>
      <c r="J75" s="262"/>
      <c r="K75" s="173"/>
      <c r="L75" s="176"/>
      <c r="M75" s="206"/>
      <c r="N75" s="206"/>
      <c r="O75" s="206"/>
    </row>
    <row r="76" spans="1:15" s="207" customFormat="1" ht="15.6" customHeight="1">
      <c r="A76" s="214">
        <v>86448057000173</v>
      </c>
      <c r="B76" s="215" t="s">
        <v>86</v>
      </c>
      <c r="C76" s="216">
        <f t="shared" si="3"/>
        <v>1.29659674E-4</v>
      </c>
      <c r="D76" s="217">
        <v>11820.39</v>
      </c>
      <c r="E76" s="218">
        <f t="shared" si="1"/>
        <v>11820.39</v>
      </c>
      <c r="F76" s="219">
        <f t="shared" si="2"/>
        <v>0</v>
      </c>
      <c r="G76" s="215"/>
      <c r="H76" s="236"/>
      <c r="I76" s="236"/>
      <c r="J76" s="262"/>
      <c r="K76" s="173"/>
      <c r="L76" s="176"/>
      <c r="M76" s="206"/>
      <c r="N76" s="206"/>
      <c r="O76" s="206"/>
    </row>
    <row r="77" spans="1:15" s="207" customFormat="1" ht="15.6" customHeight="1">
      <c r="A77" s="214">
        <v>87656989000174</v>
      </c>
      <c r="B77" s="215" t="s">
        <v>76</v>
      </c>
      <c r="C77" s="216">
        <f t="shared" si="3"/>
        <v>2.0318239999999999E-4</v>
      </c>
      <c r="D77" s="217">
        <v>18523.07</v>
      </c>
      <c r="E77" s="218">
        <f t="shared" si="1"/>
        <v>18523.07</v>
      </c>
      <c r="F77" s="219">
        <f t="shared" si="2"/>
        <v>0</v>
      </c>
      <c r="G77" s="215"/>
      <c r="H77" s="236"/>
      <c r="I77" s="236"/>
      <c r="J77" s="262"/>
      <c r="K77" s="173"/>
      <c r="L77" s="176"/>
      <c r="M77" s="206"/>
      <c r="N77" s="206"/>
      <c r="O77" s="206"/>
    </row>
    <row r="78" spans="1:15" s="207" customFormat="1" ht="15.6" customHeight="1">
      <c r="A78" s="214">
        <v>97081434000103</v>
      </c>
      <c r="B78" s="215" t="s">
        <v>87</v>
      </c>
      <c r="C78" s="216">
        <f t="shared" si="3"/>
        <v>2.5688255000000002E-4</v>
      </c>
      <c r="D78" s="217">
        <v>23418.63</v>
      </c>
      <c r="E78" s="218">
        <f t="shared" si="1"/>
        <v>23418.63</v>
      </c>
      <c r="F78" s="219">
        <f t="shared" si="2"/>
        <v>0</v>
      </c>
      <c r="G78" s="215"/>
      <c r="H78" s="236"/>
      <c r="I78" s="236"/>
      <c r="J78" s="262"/>
      <c r="K78" s="173"/>
      <c r="L78" s="176"/>
      <c r="M78" s="206"/>
      <c r="N78" s="206"/>
      <c r="O78" s="206"/>
    </row>
    <row r="79" spans="1:15" s="207" customFormat="1" ht="15.6" customHeight="1">
      <c r="A79" s="214">
        <v>97839922000129</v>
      </c>
      <c r="B79" s="215" t="s">
        <v>74</v>
      </c>
      <c r="C79" s="216">
        <f t="shared" si="3"/>
        <v>2.96362947E-4</v>
      </c>
      <c r="D79" s="217">
        <v>27017.85</v>
      </c>
      <c r="E79" s="218">
        <f t="shared" si="1"/>
        <v>27017.85</v>
      </c>
      <c r="F79" s="219">
        <f t="shared" si="2"/>
        <v>0</v>
      </c>
      <c r="G79" s="215"/>
      <c r="H79" s="236"/>
      <c r="I79" s="236"/>
      <c r="J79" s="262"/>
      <c r="K79" s="173"/>
      <c r="L79" s="176"/>
      <c r="M79" s="206"/>
      <c r="N79" s="206"/>
      <c r="O79" s="206"/>
    </row>
    <row r="80" spans="1:15" s="207" customFormat="1" ht="15.6" customHeight="1">
      <c r="A80" s="214">
        <v>9257558000121</v>
      </c>
      <c r="B80" s="215" t="s">
        <v>88</v>
      </c>
      <c r="C80" s="216">
        <f t="shared" si="3"/>
        <v>8.7168375499999996E-4</v>
      </c>
      <c r="D80" s="217">
        <v>79466.820000000007</v>
      </c>
      <c r="E80" s="218">
        <f t="shared" si="1"/>
        <v>79466.820000000007</v>
      </c>
      <c r="F80" s="219">
        <f t="shared" si="2"/>
        <v>0</v>
      </c>
      <c r="G80" s="215"/>
      <c r="H80" s="236"/>
      <c r="I80" s="236"/>
      <c r="J80" s="262"/>
      <c r="K80" s="173"/>
      <c r="L80" s="176"/>
      <c r="M80" s="206"/>
      <c r="N80" s="206"/>
      <c r="O80" s="206"/>
    </row>
    <row r="81" spans="1:15" s="207" customFormat="1" ht="15.6" customHeight="1">
      <c r="A81" s="214">
        <v>95824322000161</v>
      </c>
      <c r="B81" s="215" t="s">
        <v>89</v>
      </c>
      <c r="C81" s="216">
        <f t="shared" si="3"/>
        <v>1.7492158200000001E-4</v>
      </c>
      <c r="D81" s="217">
        <v>15946.68</v>
      </c>
      <c r="E81" s="218">
        <f t="shared" si="1"/>
        <v>15946.68</v>
      </c>
      <c r="F81" s="219">
        <f t="shared" si="2"/>
        <v>0</v>
      </c>
      <c r="G81" s="215"/>
      <c r="H81" s="236"/>
      <c r="I81" s="236"/>
      <c r="J81" s="262"/>
      <c r="K81" s="173"/>
      <c r="L81" s="176"/>
      <c r="M81" s="206"/>
      <c r="N81" s="206"/>
      <c r="O81" s="206"/>
    </row>
    <row r="82" spans="1:15" s="207" customFormat="1" ht="15.6" customHeight="1">
      <c r="A82" s="214">
        <v>90660754000160</v>
      </c>
      <c r="B82" s="215" t="s">
        <v>75</v>
      </c>
      <c r="C82" s="216">
        <f t="shared" si="3"/>
        <v>8.0632515000000004E-4</v>
      </c>
      <c r="D82" s="217">
        <v>73508.42</v>
      </c>
      <c r="E82" s="218">
        <f t="shared" si="1"/>
        <v>73508.42</v>
      </c>
      <c r="F82" s="219">
        <f t="shared" si="2"/>
        <v>0</v>
      </c>
      <c r="G82" s="215"/>
      <c r="H82" s="236"/>
      <c r="I82" s="236"/>
      <c r="J82" s="262"/>
      <c r="K82" s="173"/>
      <c r="L82" s="176"/>
      <c r="M82" s="206"/>
      <c r="N82" s="206"/>
      <c r="O82" s="206"/>
    </row>
    <row r="83" spans="1:15" s="207" customFormat="1" ht="15.6" customHeight="1">
      <c r="A83" s="214">
        <v>91950261000128</v>
      </c>
      <c r="B83" s="215" t="s">
        <v>77</v>
      </c>
      <c r="C83" s="216">
        <f t="shared" ref="C83:C92" si="4">ROUND(D83/SUM($D$19:$D$1048576),12)</f>
        <v>2.6960007700000001E-4</v>
      </c>
      <c r="D83" s="217">
        <v>24578.02</v>
      </c>
      <c r="E83" s="218">
        <f t="shared" si="1"/>
        <v>24578.02</v>
      </c>
      <c r="F83" s="219">
        <f t="shared" si="2"/>
        <v>0</v>
      </c>
      <c r="G83" s="215"/>
      <c r="H83" s="236"/>
      <c r="I83" s="236"/>
      <c r="J83" s="262"/>
      <c r="K83" s="173"/>
      <c r="L83" s="176"/>
      <c r="M83" s="206"/>
      <c r="N83" s="206"/>
      <c r="O83" s="206"/>
    </row>
    <row r="84" spans="1:15" s="207" customFormat="1" ht="15.6" customHeight="1">
      <c r="A84" s="214">
        <v>89435598000155</v>
      </c>
      <c r="B84" s="215" t="s">
        <v>90</v>
      </c>
      <c r="C84" s="216">
        <f t="shared" si="4"/>
        <v>2.3111019400000001E-4</v>
      </c>
      <c r="D84" s="217">
        <v>21069.1</v>
      </c>
      <c r="E84" s="218">
        <f t="shared" ref="E84:E92" si="5">IF($D$14&gt;0,ROUND(D84-ROUND((C84*$D$14),2),2),D84)</f>
        <v>21069.1</v>
      </c>
      <c r="F84" s="219">
        <f t="shared" ref="F84:F92" si="6">ROUND(E84-D84,2)</f>
        <v>0</v>
      </c>
      <c r="G84" s="215"/>
      <c r="H84" s="236"/>
      <c r="I84" s="236"/>
      <c r="J84" s="262"/>
      <c r="K84" s="173"/>
      <c r="L84" s="176"/>
      <c r="M84" s="206"/>
      <c r="N84" s="206"/>
      <c r="O84" s="206"/>
    </row>
    <row r="85" spans="1:15" s="207" customFormat="1" ht="15.6" customHeight="1">
      <c r="A85" s="214">
        <v>97505838000179</v>
      </c>
      <c r="B85" s="215" t="s">
        <v>110</v>
      </c>
      <c r="C85" s="216">
        <f t="shared" si="4"/>
        <v>1.51838096E-4</v>
      </c>
      <c r="D85" s="217">
        <v>13842.28</v>
      </c>
      <c r="E85" s="218">
        <f t="shared" si="5"/>
        <v>13842.28</v>
      </c>
      <c r="F85" s="219">
        <f t="shared" si="6"/>
        <v>0</v>
      </c>
      <c r="G85" s="215"/>
      <c r="H85" s="236"/>
      <c r="I85" s="236"/>
      <c r="J85" s="262"/>
      <c r="K85" s="173"/>
      <c r="L85" s="176"/>
      <c r="M85" s="206"/>
      <c r="N85" s="206"/>
      <c r="O85" s="206"/>
    </row>
    <row r="86" spans="1:15" s="207" customFormat="1" ht="15.6" customHeight="1">
      <c r="A86" s="214">
        <v>98042963000152</v>
      </c>
      <c r="B86" s="215" t="s">
        <v>91</v>
      </c>
      <c r="C86" s="216">
        <f t="shared" si="4"/>
        <v>9.7294089000000004E-5</v>
      </c>
      <c r="D86" s="217">
        <v>8869.7900000000009</v>
      </c>
      <c r="E86" s="218">
        <f t="shared" si="5"/>
        <v>8869.7900000000009</v>
      </c>
      <c r="F86" s="219">
        <f t="shared" si="6"/>
        <v>0</v>
      </c>
      <c r="G86" s="215"/>
      <c r="H86" s="236"/>
      <c r="I86" s="236"/>
      <c r="J86" s="262"/>
      <c r="K86" s="173"/>
      <c r="L86" s="176"/>
      <c r="M86" s="206"/>
      <c r="N86" s="206"/>
      <c r="O86" s="206"/>
    </row>
    <row r="87" spans="1:15" s="207" customFormat="1" ht="15.6" customHeight="1">
      <c r="A87" s="214">
        <v>55188502000180</v>
      </c>
      <c r="B87" s="215" t="s">
        <v>92</v>
      </c>
      <c r="C87" s="216">
        <f t="shared" si="4"/>
        <v>9.7560859000000004E-5</v>
      </c>
      <c r="D87" s="217">
        <v>8894.11</v>
      </c>
      <c r="E87" s="218">
        <f t="shared" si="5"/>
        <v>8894.11</v>
      </c>
      <c r="F87" s="219">
        <f t="shared" si="6"/>
        <v>0</v>
      </c>
      <c r="G87" s="215"/>
      <c r="H87" s="236"/>
      <c r="I87" s="236"/>
      <c r="J87" s="262"/>
      <c r="K87" s="173"/>
      <c r="L87" s="176"/>
      <c r="M87" s="206"/>
      <c r="N87" s="206"/>
      <c r="O87" s="206"/>
    </row>
    <row r="88" spans="1:15" s="207" customFormat="1" ht="15.6" customHeight="1">
      <c r="A88" s="214">
        <v>86444163000189</v>
      </c>
      <c r="B88" s="215" t="s">
        <v>93</v>
      </c>
      <c r="C88" s="216">
        <f t="shared" si="4"/>
        <v>4.6941571400000001E-4</v>
      </c>
      <c r="D88" s="217">
        <v>42794.16</v>
      </c>
      <c r="E88" s="218">
        <f t="shared" si="5"/>
        <v>42794.16</v>
      </c>
      <c r="F88" s="219">
        <f t="shared" si="6"/>
        <v>0</v>
      </c>
      <c r="G88" s="215"/>
      <c r="H88" s="236"/>
      <c r="I88" s="236"/>
      <c r="J88" s="262"/>
      <c r="K88" s="173"/>
      <c r="L88" s="176"/>
      <c r="M88" s="206"/>
      <c r="N88" s="206"/>
      <c r="O88" s="206"/>
    </row>
    <row r="89" spans="1:15" s="207" customFormat="1" ht="15.6" customHeight="1">
      <c r="A89" s="214">
        <v>11615872000180</v>
      </c>
      <c r="B89" s="215" t="s">
        <v>94</v>
      </c>
      <c r="C89" s="216">
        <f t="shared" si="4"/>
        <v>2.4662166999999999E-5</v>
      </c>
      <c r="D89" s="217">
        <v>2248.3200000000002</v>
      </c>
      <c r="E89" s="218">
        <f t="shared" si="5"/>
        <v>2248.3200000000002</v>
      </c>
      <c r="F89" s="219">
        <f t="shared" si="6"/>
        <v>0</v>
      </c>
      <c r="G89" s="215"/>
      <c r="H89" s="236"/>
      <c r="I89" s="236"/>
      <c r="J89" s="262"/>
      <c r="K89" s="173"/>
      <c r="L89" s="176"/>
      <c r="M89" s="206"/>
      <c r="N89" s="206"/>
      <c r="O89" s="206"/>
    </row>
    <row r="90" spans="1:15" s="207" customFormat="1" ht="15.6" customHeight="1">
      <c r="A90" s="214">
        <v>11810343000138</v>
      </c>
      <c r="B90" s="215" t="s">
        <v>108</v>
      </c>
      <c r="C90" s="216">
        <f t="shared" si="4"/>
        <v>2.5195180500000002E-4</v>
      </c>
      <c r="D90" s="217">
        <v>22969.119999999999</v>
      </c>
      <c r="E90" s="218">
        <f t="shared" si="5"/>
        <v>22969.119999999999</v>
      </c>
      <c r="F90" s="219">
        <f t="shared" si="6"/>
        <v>0</v>
      </c>
      <c r="G90" s="215"/>
      <c r="H90" s="236"/>
      <c r="I90" s="236"/>
      <c r="J90" s="262"/>
      <c r="K90" s="173"/>
      <c r="L90" s="176"/>
      <c r="M90" s="206"/>
      <c r="N90" s="206"/>
      <c r="O90" s="206"/>
    </row>
    <row r="91" spans="1:15" s="207" customFormat="1" ht="15.6" customHeight="1">
      <c r="A91" s="214">
        <v>78829843000192</v>
      </c>
      <c r="B91" s="215" t="s">
        <v>109</v>
      </c>
      <c r="C91" s="216">
        <f t="shared" si="4"/>
        <v>1.29093336E-4</v>
      </c>
      <c r="D91" s="217">
        <v>11768.76</v>
      </c>
      <c r="E91" s="218">
        <f t="shared" si="5"/>
        <v>11768.76</v>
      </c>
      <c r="F91" s="219">
        <f t="shared" si="6"/>
        <v>0</v>
      </c>
      <c r="G91" s="215"/>
      <c r="H91" s="236"/>
      <c r="I91" s="236"/>
      <c r="J91" s="262"/>
      <c r="K91" s="173"/>
      <c r="L91" s="176"/>
      <c r="M91" s="206"/>
      <c r="N91" s="206"/>
      <c r="O91" s="206"/>
    </row>
    <row r="92" spans="1:15" s="207" customFormat="1" ht="15.6" customHeight="1">
      <c r="A92" s="214">
        <v>52777034000190</v>
      </c>
      <c r="B92" s="215" t="s">
        <v>95</v>
      </c>
      <c r="C92" s="216">
        <f t="shared" si="4"/>
        <v>3.5700459600000002E-4</v>
      </c>
      <c r="D92" s="217">
        <v>32546.23</v>
      </c>
      <c r="E92" s="218">
        <f t="shared" si="5"/>
        <v>32546.23</v>
      </c>
      <c r="F92" s="219">
        <f t="shared" si="6"/>
        <v>0</v>
      </c>
      <c r="G92" s="215"/>
      <c r="H92" s="236"/>
      <c r="I92" s="236"/>
      <c r="J92" s="262"/>
      <c r="K92" s="173"/>
      <c r="L92" s="176"/>
      <c r="M92" s="206"/>
      <c r="N92" s="206"/>
      <c r="O92" s="206"/>
    </row>
    <row r="93" spans="1:15">
      <c r="D93" s="163"/>
    </row>
  </sheetData>
  <mergeCells count="1">
    <mergeCell ref="B10:B12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1EB2-72F3-4D14-A178-FFEC90B49FA5}">
  <dimension ref="A1:Z93"/>
  <sheetViews>
    <sheetView showGridLines="0" workbookViewId="0"/>
  </sheetViews>
  <sheetFormatPr defaultColWidth="7.25" defaultRowHeight="12.75"/>
  <cols>
    <col min="1" max="1" width="18.375" style="221" customWidth="1"/>
    <col min="2" max="2" width="24.75" style="221" customWidth="1"/>
    <col min="3" max="3" width="18.125" style="222" customWidth="1"/>
    <col min="4" max="4" width="14.25" style="221" customWidth="1"/>
    <col min="5" max="5" width="15.125" style="221" customWidth="1"/>
    <col min="6" max="6" width="17.25" style="221" bestFit="1" customWidth="1"/>
    <col min="7" max="7" width="19.25" style="224" bestFit="1" customWidth="1"/>
    <col min="8" max="8" width="13.875" style="225" customWidth="1"/>
    <col min="9" max="9" width="15.25" style="221" customWidth="1"/>
    <col min="10" max="10" width="15.125" style="221" customWidth="1"/>
    <col min="11" max="11" width="15.5" style="221" customWidth="1"/>
    <col min="12" max="12" width="10.875" style="224" bestFit="1" customWidth="1"/>
    <col min="13" max="14" width="8.75" style="224" bestFit="1" customWidth="1"/>
    <col min="15" max="15" width="7.25" style="224"/>
    <col min="16" max="16384" width="7.25" style="221"/>
  </cols>
  <sheetData>
    <row r="1" spans="1:26" s="158" customFormat="1" ht="14.25">
      <c r="Z1" s="159"/>
    </row>
    <row r="2" spans="1:26" s="161" customFormat="1" ht="21" customHeight="1">
      <c r="A2" s="158"/>
      <c r="B2" s="160" t="s">
        <v>125</v>
      </c>
      <c r="F2" s="162"/>
      <c r="J2" s="237"/>
    </row>
    <row r="3" spans="1:26" s="161" customFormat="1" ht="18.600000000000001" customHeight="1">
      <c r="A3" s="158"/>
      <c r="B3" s="160" t="s">
        <v>126</v>
      </c>
      <c r="J3" s="237"/>
    </row>
    <row r="4" spans="1:26" s="161" customFormat="1" ht="15" customHeight="1">
      <c r="F4" s="163"/>
      <c r="G4" s="163"/>
      <c r="H4" s="163"/>
      <c r="I4" s="163"/>
      <c r="K4" s="162"/>
      <c r="Z4" s="164"/>
    </row>
    <row r="5" spans="1:26" s="161" customFormat="1" ht="16.5" customHeight="1">
      <c r="A5" s="165"/>
      <c r="B5" s="166" t="s">
        <v>171</v>
      </c>
      <c r="C5" s="165"/>
      <c r="D5" s="165"/>
      <c r="E5" s="165"/>
      <c r="F5" s="165"/>
      <c r="G5" s="165"/>
      <c r="H5" s="167"/>
      <c r="I5" s="238"/>
      <c r="J5" s="278"/>
    </row>
    <row r="6" spans="1:26" s="161" customFormat="1" ht="14.25">
      <c r="C6" s="168"/>
      <c r="D6" s="169" t="s">
        <v>30</v>
      </c>
      <c r="E6" s="169"/>
      <c r="F6" s="170"/>
      <c r="G6" s="171"/>
      <c r="H6" s="172"/>
      <c r="I6" s="221"/>
      <c r="J6" s="221"/>
      <c r="K6" s="221"/>
      <c r="L6" s="171"/>
      <c r="M6" s="171"/>
      <c r="N6" s="171"/>
      <c r="O6" s="171"/>
    </row>
    <row r="7" spans="1:26" s="173" customFormat="1" ht="25.5" customHeight="1">
      <c r="C7" s="174"/>
      <c r="D7" s="175" t="s">
        <v>128</v>
      </c>
      <c r="E7" s="175" t="s">
        <v>129</v>
      </c>
      <c r="F7" s="175" t="s">
        <v>130</v>
      </c>
      <c r="G7" s="176"/>
      <c r="H7" s="177"/>
      <c r="I7" s="244" t="s">
        <v>148</v>
      </c>
      <c r="J7" s="244"/>
      <c r="K7" s="161"/>
      <c r="L7" s="176"/>
      <c r="M7" s="176"/>
      <c r="N7" s="176"/>
      <c r="O7" s="176"/>
    </row>
    <row r="8" spans="1:26" s="173" customFormat="1" ht="15" customHeight="1">
      <c r="C8" s="178" t="s">
        <v>131</v>
      </c>
      <c r="D8" s="178">
        <f>D18</f>
        <v>92324843.469999969</v>
      </c>
      <c r="E8" s="179">
        <v>1</v>
      </c>
      <c r="F8" s="180">
        <f>COUNTA(A19:A1048576)</f>
        <v>74</v>
      </c>
      <c r="G8" s="176"/>
      <c r="H8" s="177"/>
      <c r="I8" s="247" t="s">
        <v>149</v>
      </c>
      <c r="J8" s="279">
        <f>D12</f>
        <v>2340705.3600000003</v>
      </c>
      <c r="M8" s="176"/>
      <c r="N8" s="176"/>
      <c r="O8" s="176"/>
    </row>
    <row r="9" spans="1:26" s="173" customFormat="1" ht="15" customHeight="1">
      <c r="B9" s="203"/>
      <c r="C9" s="181" t="s">
        <v>132</v>
      </c>
      <c r="D9" s="182"/>
      <c r="E9" s="183" t="s">
        <v>19</v>
      </c>
      <c r="F9" s="183" t="s">
        <v>19</v>
      </c>
      <c r="G9" s="176"/>
      <c r="H9" s="177"/>
      <c r="I9" s="250" t="s">
        <v>36</v>
      </c>
      <c r="J9" s="280">
        <f>D9</f>
        <v>0</v>
      </c>
      <c r="M9" s="176"/>
      <c r="N9" s="176"/>
      <c r="O9" s="176"/>
    </row>
    <row r="10" spans="1:26" s="173" customFormat="1" ht="15" customHeight="1">
      <c r="B10" s="335"/>
      <c r="C10" s="184" t="s">
        <v>133</v>
      </c>
      <c r="D10" s="185">
        <v>5875027.4000000004</v>
      </c>
      <c r="E10" s="186" t="s">
        <v>19</v>
      </c>
      <c r="F10" s="186" t="s">
        <v>19</v>
      </c>
      <c r="G10" s="176"/>
      <c r="H10" s="177"/>
      <c r="I10" s="250" t="s">
        <v>150</v>
      </c>
      <c r="J10" s="280">
        <f>D11</f>
        <v>83452592.650000006</v>
      </c>
      <c r="M10" s="176"/>
      <c r="N10" s="176"/>
      <c r="O10" s="176"/>
    </row>
    <row r="11" spans="1:26" s="173" customFormat="1" ht="15" customHeight="1">
      <c r="B11" s="334"/>
      <c r="C11" s="184" t="s">
        <v>134</v>
      </c>
      <c r="D11" s="185">
        <v>83452592.650000006</v>
      </c>
      <c r="E11" s="186" t="s">
        <v>19</v>
      </c>
      <c r="F11" s="186" t="s">
        <v>19</v>
      </c>
      <c r="G11" s="188"/>
      <c r="H11" s="177"/>
      <c r="I11" s="250" t="s">
        <v>151</v>
      </c>
      <c r="J11" s="280">
        <f>J8+J10</f>
        <v>85793298.010000005</v>
      </c>
      <c r="M11" s="176"/>
      <c r="N11" s="176"/>
      <c r="O11" s="176"/>
    </row>
    <row r="12" spans="1:26" s="173" customFormat="1" ht="15" customHeight="1">
      <c r="B12" s="334"/>
      <c r="C12" s="189" t="s">
        <v>135</v>
      </c>
      <c r="D12" s="190">
        <v>2340705.3600000003</v>
      </c>
      <c r="E12" s="191" t="s">
        <v>19</v>
      </c>
      <c r="F12" s="192" t="s">
        <v>19</v>
      </c>
      <c r="G12" s="188"/>
      <c r="H12" s="177"/>
      <c r="I12" s="250" t="s">
        <v>152</v>
      </c>
      <c r="J12" s="280">
        <f>D10</f>
        <v>5875027.4000000004</v>
      </c>
      <c r="K12" s="203"/>
      <c r="M12" s="176"/>
      <c r="N12" s="176"/>
      <c r="O12" s="176"/>
    </row>
    <row r="13" spans="1:26" s="173" customFormat="1" ht="15" customHeight="1">
      <c r="B13" s="193"/>
      <c r="C13" s="189" t="s">
        <v>136</v>
      </c>
      <c r="D13" s="190">
        <f>ROUND(SUM(D10:D12)-D9,2)</f>
        <v>91668325.409999996</v>
      </c>
      <c r="E13" s="191">
        <f>D13/D8</f>
        <v>0.99288904226289532</v>
      </c>
      <c r="F13" s="192" t="s">
        <v>19</v>
      </c>
      <c r="G13" s="194"/>
      <c r="H13" s="194"/>
      <c r="I13" s="250" t="s">
        <v>153</v>
      </c>
      <c r="J13" s="280">
        <f>SUM(J11:J12)-J9</f>
        <v>91668325.410000011</v>
      </c>
      <c r="L13" s="176"/>
      <c r="M13" s="176"/>
      <c r="N13" s="176"/>
      <c r="O13" s="176"/>
    </row>
    <row r="14" spans="1:26" s="173" customFormat="1" ht="22.5" customHeight="1">
      <c r="B14" s="195"/>
      <c r="C14" s="196" t="s">
        <v>137</v>
      </c>
      <c r="D14" s="197">
        <f>IF(D8-D13&lt;0,0,D8-D13)</f>
        <v>656518.05999997258</v>
      </c>
      <c r="E14" s="198">
        <f>D14/D8</f>
        <v>7.1109577371046562E-3</v>
      </c>
      <c r="F14" s="199" t="s">
        <v>19</v>
      </c>
      <c r="G14" s="188"/>
      <c r="H14" s="177"/>
      <c r="I14" s="250" t="s">
        <v>154</v>
      </c>
      <c r="J14" s="280">
        <f>D8</f>
        <v>92324843.469999969</v>
      </c>
      <c r="K14" s="193"/>
      <c r="M14" s="176"/>
      <c r="N14" s="176"/>
      <c r="O14" s="176"/>
    </row>
    <row r="15" spans="1:26" s="173" customFormat="1" ht="15" customHeight="1">
      <c r="A15" s="200"/>
      <c r="B15" s="200"/>
      <c r="G15" s="176"/>
      <c r="H15" s="177"/>
      <c r="I15" s="250" t="s">
        <v>155</v>
      </c>
      <c r="J15" s="280" t="str">
        <f>IF(J14&lt;J11,"SIM","NÃO")</f>
        <v>NÃO</v>
      </c>
      <c r="L15" s="176"/>
      <c r="M15" s="176"/>
      <c r="N15" s="176"/>
      <c r="O15" s="176"/>
    </row>
    <row r="16" spans="1:26" s="173" customFormat="1" ht="15" customHeight="1">
      <c r="A16" s="201"/>
      <c r="B16" s="201"/>
      <c r="C16" s="202">
        <f>SUBTOTAL(9,C19:C1048576)</f>
        <v>0.99999999999400002</v>
      </c>
      <c r="D16" s="201">
        <f>SUBTOTAL(9,D19:D1048576)</f>
        <v>92324843.469999969</v>
      </c>
      <c r="E16" s="201">
        <f>SUBTOTAL(9,E19:E1048576)</f>
        <v>91668325.409999952</v>
      </c>
      <c r="F16" s="201">
        <f>SUBTOTAL(9,F19:F1048576)</f>
        <v>-656518.05999999994</v>
      </c>
      <c r="G16" s="201">
        <f>E16-D13</f>
        <v>0</v>
      </c>
      <c r="H16" s="177"/>
      <c r="I16" s="250" t="s">
        <v>157</v>
      </c>
      <c r="J16" s="280">
        <f>IF(J15="SIM",J14-J8,J10)</f>
        <v>83452592.650000006</v>
      </c>
      <c r="K16" s="203"/>
      <c r="L16" s="203"/>
      <c r="M16" s="188"/>
      <c r="N16" s="188"/>
      <c r="O16" s="188"/>
    </row>
    <row r="17" spans="1:15" s="207" customFormat="1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57"/>
      <c r="I17" s="250" t="s">
        <v>158</v>
      </c>
      <c r="J17" s="280">
        <f>IF(J15="SIM","NA",(J14+J9)-J10-J8)</f>
        <v>6531545.4599999627</v>
      </c>
      <c r="K17" s="280">
        <f>IF(J17="NA",J8+J9+J16,J16+J8+J9+J17)</f>
        <v>92324843.469999969</v>
      </c>
      <c r="L17" s="206"/>
      <c r="M17" s="206"/>
      <c r="N17" s="206"/>
      <c r="O17" s="206"/>
    </row>
    <row r="18" spans="1:15" s="207" customFormat="1" ht="15.6" customHeight="1">
      <c r="A18" s="208">
        <v>3034433000156</v>
      </c>
      <c r="B18" s="209" t="s">
        <v>78</v>
      </c>
      <c r="C18" s="210">
        <v>0</v>
      </c>
      <c r="D18" s="211">
        <f>SUM(D19:D1048576)</f>
        <v>92324843.469999969</v>
      </c>
      <c r="E18" s="211">
        <f>SUM(E19:E1048576)</f>
        <v>91668325.409999952</v>
      </c>
      <c r="F18" s="212">
        <f>SUM(F19:F1048576)</f>
        <v>-656518.05999999994</v>
      </c>
      <c r="G18" s="281">
        <v>92324843.469999999</v>
      </c>
      <c r="H18" s="262"/>
      <c r="I18" s="236"/>
      <c r="J18" s="262"/>
      <c r="K18" s="193"/>
      <c r="L18" s="176"/>
      <c r="M18" s="206"/>
      <c r="N18" s="206"/>
      <c r="O18" s="206"/>
    </row>
    <row r="19" spans="1:15" s="207" customFormat="1" ht="15.6" customHeight="1">
      <c r="A19" s="214">
        <v>2016440000162</v>
      </c>
      <c r="B19" s="215" t="s">
        <v>39</v>
      </c>
      <c r="C19" s="216">
        <f t="shared" ref="C19:C82" si="0">ROUND(D19/SUM($D$19:$D$1048576),12)</f>
        <v>2.7573219669999999E-2</v>
      </c>
      <c r="D19" s="217">
        <v>2545693.19</v>
      </c>
      <c r="E19" s="218">
        <f>IF($D$14&gt;0,ROUND(D19-ROUND((C19*$D$14),2),2),D19)</f>
        <v>2527590.87</v>
      </c>
      <c r="F19" s="219">
        <f>ROUND(E19-D19,2)</f>
        <v>-18102.32</v>
      </c>
      <c r="G19" s="281">
        <v>2545693.19</v>
      </c>
      <c r="H19" s="262"/>
      <c r="I19" s="236"/>
      <c r="J19" s="262"/>
      <c r="K19" s="193"/>
      <c r="L19" s="176"/>
      <c r="M19" s="206"/>
      <c r="N19" s="206"/>
      <c r="O19" s="206"/>
    </row>
    <row r="20" spans="1:15" s="207" customFormat="1" ht="15.6" customHeight="1">
      <c r="A20" s="214">
        <v>2341467000120</v>
      </c>
      <c r="B20" s="215" t="s">
        <v>68</v>
      </c>
      <c r="C20" s="216">
        <f t="shared" si="0"/>
        <v>1.9199950451000002E-2</v>
      </c>
      <c r="D20" s="217">
        <v>1772632.42</v>
      </c>
      <c r="E20" s="218">
        <f t="shared" ref="E20:E83" si="1">IF($D$14&gt;0,ROUND(D20-ROUND((C20*$D$14),2),2),D20)</f>
        <v>1760027.31</v>
      </c>
      <c r="F20" s="219">
        <f t="shared" ref="F20:F83" si="2">ROUND(E20-D20,2)</f>
        <v>-12605.11</v>
      </c>
      <c r="G20" s="281">
        <v>1772632.42</v>
      </c>
      <c r="H20" s="262"/>
      <c r="I20" s="236"/>
      <c r="J20" s="262"/>
      <c r="K20" s="193"/>
      <c r="L20" s="176"/>
      <c r="M20" s="206"/>
      <c r="N20" s="206"/>
      <c r="O20" s="206"/>
    </row>
    <row r="21" spans="1:15" s="207" customFormat="1" ht="15.6" customHeight="1">
      <c r="A21" s="214">
        <v>33050071000158</v>
      </c>
      <c r="B21" s="215" t="s">
        <v>47</v>
      </c>
      <c r="C21" s="216">
        <f t="shared" si="0"/>
        <v>2.6638493038000002E-2</v>
      </c>
      <c r="D21" s="217">
        <v>2459394.7000000002</v>
      </c>
      <c r="E21" s="218">
        <f t="shared" si="1"/>
        <v>2441906.0499999998</v>
      </c>
      <c r="F21" s="219">
        <f t="shared" si="2"/>
        <v>-17488.650000000001</v>
      </c>
      <c r="G21" s="281">
        <v>2459394.7000000002</v>
      </c>
      <c r="H21" s="262"/>
      <c r="I21" s="236"/>
      <c r="J21" s="262"/>
      <c r="K21" s="193"/>
      <c r="L21" s="176"/>
      <c r="M21" s="206"/>
      <c r="N21" s="206"/>
      <c r="O21" s="206"/>
    </row>
    <row r="22" spans="1:15" s="207" customFormat="1" ht="15.6" customHeight="1">
      <c r="A22" s="214">
        <v>2302100000106</v>
      </c>
      <c r="B22" s="215" t="s">
        <v>50</v>
      </c>
      <c r="C22" s="216">
        <f t="shared" si="0"/>
        <v>2.0690394245E-2</v>
      </c>
      <c r="D22" s="217">
        <v>1910237.41</v>
      </c>
      <c r="E22" s="218">
        <f t="shared" si="1"/>
        <v>1896653.79</v>
      </c>
      <c r="F22" s="219">
        <f t="shared" si="2"/>
        <v>-13583.62</v>
      </c>
      <c r="G22" s="281">
        <v>1910237.41</v>
      </c>
      <c r="H22" s="262"/>
      <c r="I22" s="236"/>
      <c r="J22" s="262"/>
      <c r="K22" s="193"/>
      <c r="L22" s="176"/>
      <c r="M22" s="206"/>
      <c r="N22" s="206"/>
      <c r="O22" s="206"/>
    </row>
    <row r="23" spans="1:15" s="207" customFormat="1" ht="15.6" customHeight="1">
      <c r="A23" s="214">
        <v>7282377000120</v>
      </c>
      <c r="B23" s="215" t="s">
        <v>70</v>
      </c>
      <c r="C23" s="216">
        <f t="shared" si="0"/>
        <v>8.8268989079999995E-3</v>
      </c>
      <c r="D23" s="217">
        <v>814942.06</v>
      </c>
      <c r="E23" s="218">
        <f t="shared" si="1"/>
        <v>809147.04</v>
      </c>
      <c r="F23" s="219">
        <f t="shared" si="2"/>
        <v>-5795.02</v>
      </c>
      <c r="G23" s="281">
        <v>814942.06</v>
      </c>
      <c r="H23" s="262"/>
      <c r="I23" s="236"/>
      <c r="J23" s="262"/>
      <c r="K23" s="193"/>
      <c r="L23" s="176"/>
      <c r="M23" s="206"/>
      <c r="N23" s="206"/>
      <c r="O23" s="206"/>
    </row>
    <row r="24" spans="1:15" s="207" customFormat="1" ht="15.6" customHeight="1">
      <c r="A24" s="214">
        <v>5965546000109</v>
      </c>
      <c r="B24" s="215" t="s">
        <v>25</v>
      </c>
      <c r="C24" s="216">
        <f t="shared" si="0"/>
        <v>5.6948085720000003E-3</v>
      </c>
      <c r="D24" s="217">
        <v>525772.31000000006</v>
      </c>
      <c r="E24" s="218">
        <f t="shared" si="1"/>
        <v>522033.57</v>
      </c>
      <c r="F24" s="219">
        <f t="shared" si="2"/>
        <v>-3738.74</v>
      </c>
      <c r="G24" s="281">
        <v>525772.31000000006</v>
      </c>
      <c r="H24" s="262"/>
      <c r="I24" s="236"/>
      <c r="J24" s="262"/>
      <c r="K24" s="193"/>
      <c r="L24" s="176"/>
      <c r="M24" s="206"/>
      <c r="N24" s="206"/>
      <c r="O24" s="206"/>
    </row>
    <row r="25" spans="1:15" s="207" customFormat="1" ht="15.6" customHeight="1">
      <c r="A25" s="214">
        <v>12272084000100</v>
      </c>
      <c r="B25" s="215" t="s">
        <v>24</v>
      </c>
      <c r="C25" s="216">
        <f t="shared" si="0"/>
        <v>9.1365648540000007E-3</v>
      </c>
      <c r="D25" s="217">
        <v>843531.92</v>
      </c>
      <c r="E25" s="218">
        <f t="shared" si="1"/>
        <v>837533.6</v>
      </c>
      <c r="F25" s="219">
        <f t="shared" si="2"/>
        <v>-5998.32</v>
      </c>
      <c r="G25" s="281">
        <v>843531.92</v>
      </c>
      <c r="H25" s="262"/>
      <c r="I25" s="236"/>
      <c r="J25" s="262"/>
      <c r="K25" s="193"/>
      <c r="L25" s="176"/>
      <c r="M25" s="206"/>
      <c r="N25" s="206"/>
      <c r="O25" s="206"/>
    </row>
    <row r="26" spans="1:15" s="207" customFormat="1" ht="15.6" customHeight="1">
      <c r="A26" s="214">
        <v>7522669000192</v>
      </c>
      <c r="B26" s="215" t="s">
        <v>45</v>
      </c>
      <c r="C26" s="216">
        <f t="shared" si="0"/>
        <v>3.9371246929999999E-2</v>
      </c>
      <c r="D26" s="217">
        <v>3634944.21</v>
      </c>
      <c r="E26" s="218">
        <f t="shared" si="1"/>
        <v>3609096.28</v>
      </c>
      <c r="F26" s="219">
        <f t="shared" si="2"/>
        <v>-25847.93</v>
      </c>
      <c r="G26" s="281">
        <v>3634944.21</v>
      </c>
      <c r="H26" s="262"/>
      <c r="I26" s="236"/>
      <c r="J26" s="262"/>
      <c r="K26" s="193"/>
      <c r="L26" s="176"/>
      <c r="M26" s="206"/>
      <c r="N26" s="206"/>
      <c r="O26" s="206"/>
    </row>
    <row r="27" spans="1:15" s="207" customFormat="1" ht="15.6" customHeight="1">
      <c r="A27" s="214">
        <v>8467115000100</v>
      </c>
      <c r="B27" s="215" t="s">
        <v>59</v>
      </c>
      <c r="C27" s="216">
        <f t="shared" si="0"/>
        <v>1.5577732774E-2</v>
      </c>
      <c r="D27" s="217">
        <v>1438211.74</v>
      </c>
      <c r="E27" s="218">
        <f t="shared" si="1"/>
        <v>1427984.68</v>
      </c>
      <c r="F27" s="219">
        <f t="shared" si="2"/>
        <v>-10227.06</v>
      </c>
      <c r="G27" s="281">
        <v>1438211.74</v>
      </c>
      <c r="H27" s="262"/>
      <c r="I27" s="236"/>
      <c r="J27" s="262"/>
      <c r="K27" s="193"/>
      <c r="L27" s="176"/>
      <c r="M27" s="206"/>
      <c r="N27" s="206"/>
      <c r="O27" s="206"/>
    </row>
    <row r="28" spans="1:15" s="207" customFormat="1" ht="15.6" customHeight="1">
      <c r="A28" s="214">
        <v>8336783000190</v>
      </c>
      <c r="B28" s="215" t="s">
        <v>37</v>
      </c>
      <c r="C28" s="216">
        <f t="shared" si="0"/>
        <v>3.8920475842999999E-2</v>
      </c>
      <c r="D28" s="217">
        <v>3593326.84</v>
      </c>
      <c r="E28" s="218">
        <f t="shared" si="1"/>
        <v>3567774.84</v>
      </c>
      <c r="F28" s="219">
        <f t="shared" si="2"/>
        <v>-25552</v>
      </c>
      <c r="G28" s="281">
        <v>3593326.84</v>
      </c>
      <c r="H28" s="262"/>
      <c r="I28" s="236"/>
      <c r="J28" s="262"/>
      <c r="K28" s="193"/>
      <c r="L28" s="176"/>
      <c r="M28" s="206"/>
      <c r="N28" s="206"/>
      <c r="O28" s="206"/>
    </row>
    <row r="29" spans="1:15" s="207" customFormat="1" ht="15.6" customHeight="1">
      <c r="A29" s="214">
        <v>1543032000104</v>
      </c>
      <c r="B29" s="215" t="s">
        <v>64</v>
      </c>
      <c r="C29" s="216">
        <f t="shared" si="0"/>
        <v>3.5445528278000002E-2</v>
      </c>
      <c r="D29" s="217">
        <v>3272502.85</v>
      </c>
      <c r="E29" s="218">
        <f t="shared" si="1"/>
        <v>3249232.22</v>
      </c>
      <c r="F29" s="219">
        <f t="shared" si="2"/>
        <v>-23270.63</v>
      </c>
      <c r="G29" s="281">
        <v>3272502.85</v>
      </c>
      <c r="H29" s="262"/>
      <c r="I29" s="236"/>
      <c r="J29" s="262"/>
      <c r="K29" s="193"/>
      <c r="L29" s="176"/>
      <c r="M29" s="206"/>
      <c r="N29" s="206"/>
      <c r="O29" s="206"/>
    </row>
    <row r="30" spans="1:15" s="207" customFormat="1" ht="15.6" customHeight="1">
      <c r="A30" s="214">
        <v>4895728000180</v>
      </c>
      <c r="B30" s="215" t="s">
        <v>22</v>
      </c>
      <c r="C30" s="216">
        <f t="shared" si="0"/>
        <v>3.0509475176E-2</v>
      </c>
      <c r="D30" s="217">
        <v>2816782.52</v>
      </c>
      <c r="E30" s="218">
        <f t="shared" si="1"/>
        <v>2796752.5</v>
      </c>
      <c r="F30" s="219">
        <f t="shared" si="2"/>
        <v>-20030.02</v>
      </c>
      <c r="G30" s="281">
        <v>2816782.52</v>
      </c>
      <c r="H30" s="262"/>
      <c r="I30" s="236"/>
      <c r="J30" s="262"/>
      <c r="K30" s="193"/>
      <c r="L30" s="176"/>
      <c r="M30" s="206"/>
      <c r="N30" s="206"/>
      <c r="O30" s="206"/>
    </row>
    <row r="31" spans="1:15" s="207" customFormat="1" ht="15.6" customHeight="1">
      <c r="A31" s="214">
        <v>10835932000108</v>
      </c>
      <c r="B31" s="215" t="s">
        <v>48</v>
      </c>
      <c r="C31" s="216">
        <f t="shared" si="0"/>
        <v>7.6993507845000003E-2</v>
      </c>
      <c r="D31" s="217">
        <v>7108413.5599999996</v>
      </c>
      <c r="E31" s="218">
        <f>IF($D$14&gt;0,ROUND(D31-ROUND((C31*$D$14),2),2),D31)+0.01</f>
        <v>7057865.9399999995</v>
      </c>
      <c r="F31" s="219">
        <f t="shared" si="2"/>
        <v>-50547.62</v>
      </c>
      <c r="G31" s="281">
        <v>7108413.5599999996</v>
      </c>
      <c r="H31" s="262"/>
      <c r="I31" s="236"/>
      <c r="J31" s="262"/>
      <c r="K31" s="193"/>
      <c r="L31" s="176"/>
      <c r="M31" s="206"/>
      <c r="N31" s="206"/>
      <c r="O31" s="206"/>
    </row>
    <row r="32" spans="1:15" s="207" customFormat="1" ht="15.6" customHeight="1">
      <c r="A32" s="214">
        <v>25086034000171</v>
      </c>
      <c r="B32" s="215" t="s">
        <v>55</v>
      </c>
      <c r="C32" s="216">
        <f t="shared" si="0"/>
        <v>7.2260717149999999E-3</v>
      </c>
      <c r="D32" s="217">
        <v>667145.93999999994</v>
      </c>
      <c r="E32" s="218">
        <f t="shared" si="1"/>
        <v>662401.89</v>
      </c>
      <c r="F32" s="219">
        <f t="shared" si="2"/>
        <v>-4744.05</v>
      </c>
      <c r="G32" s="281">
        <v>667145.93999999994</v>
      </c>
      <c r="H32" s="262"/>
      <c r="I32" s="236"/>
      <c r="J32" s="262"/>
      <c r="K32" s="193"/>
      <c r="L32" s="176"/>
      <c r="M32" s="206"/>
      <c r="N32" s="206"/>
      <c r="O32" s="206"/>
    </row>
    <row r="33" spans="1:15" s="207" customFormat="1" ht="15.6" customHeight="1">
      <c r="A33" s="214">
        <v>6272793000184</v>
      </c>
      <c r="B33" s="215" t="s">
        <v>53</v>
      </c>
      <c r="C33" s="216">
        <f t="shared" si="0"/>
        <v>2.1932778045999999E-2</v>
      </c>
      <c r="D33" s="217">
        <v>2024940.3</v>
      </c>
      <c r="E33" s="218">
        <f t="shared" si="1"/>
        <v>2010541.04</v>
      </c>
      <c r="F33" s="219">
        <f t="shared" si="2"/>
        <v>-14399.26</v>
      </c>
      <c r="G33" s="281">
        <v>2024940.3</v>
      </c>
      <c r="H33" s="262"/>
      <c r="I33" s="236"/>
      <c r="J33" s="262"/>
      <c r="K33" s="193"/>
      <c r="L33" s="176"/>
      <c r="M33" s="206"/>
      <c r="N33" s="206"/>
      <c r="O33" s="206"/>
    </row>
    <row r="34" spans="1:15" s="207" customFormat="1" ht="15.6" customHeight="1">
      <c r="A34" s="214">
        <v>3467321000199</v>
      </c>
      <c r="B34" s="215" t="s">
        <v>52</v>
      </c>
      <c r="C34" s="216">
        <f t="shared" si="0"/>
        <v>2.670658901E-2</v>
      </c>
      <c r="D34" s="217">
        <v>2465681.65</v>
      </c>
      <c r="E34" s="218">
        <f t="shared" si="1"/>
        <v>2448148.29</v>
      </c>
      <c r="F34" s="219">
        <f t="shared" si="2"/>
        <v>-17533.36</v>
      </c>
      <c r="G34" s="281">
        <v>2465681.65</v>
      </c>
      <c r="H34" s="262"/>
      <c r="I34" s="236"/>
      <c r="J34" s="262"/>
      <c r="K34" s="193"/>
      <c r="L34" s="176"/>
      <c r="M34" s="206"/>
      <c r="N34" s="206"/>
      <c r="O34" s="206"/>
    </row>
    <row r="35" spans="1:15" s="207" customFormat="1" ht="15.6" customHeight="1">
      <c r="A35" s="214">
        <v>6981180000116</v>
      </c>
      <c r="B35" s="215" t="s">
        <v>28</v>
      </c>
      <c r="C35" s="216">
        <f t="shared" si="0"/>
        <v>7.1692479306999998E-2</v>
      </c>
      <c r="D35" s="217">
        <v>6618996.9299999997</v>
      </c>
      <c r="E35" s="218">
        <f t="shared" si="1"/>
        <v>6571929.5199999996</v>
      </c>
      <c r="F35" s="219">
        <f t="shared" si="2"/>
        <v>-47067.41</v>
      </c>
      <c r="G35" s="281">
        <v>6618996.9299999997</v>
      </c>
      <c r="H35" s="262"/>
      <c r="I35" s="236"/>
      <c r="J35" s="262"/>
      <c r="K35" s="193"/>
      <c r="L35" s="176"/>
      <c r="M35" s="206"/>
      <c r="N35" s="206"/>
      <c r="O35" s="206"/>
    </row>
    <row r="36" spans="1:15" s="207" customFormat="1" ht="15.6" customHeight="1">
      <c r="A36" s="214">
        <v>6840748000189</v>
      </c>
      <c r="B36" s="215" t="s">
        <v>27</v>
      </c>
      <c r="C36" s="216">
        <f t="shared" si="0"/>
        <v>1.2008269154E-2</v>
      </c>
      <c r="D36" s="217">
        <v>1108661.57</v>
      </c>
      <c r="E36" s="218">
        <f t="shared" si="1"/>
        <v>1100777.92</v>
      </c>
      <c r="F36" s="219">
        <f t="shared" si="2"/>
        <v>-7883.65</v>
      </c>
      <c r="G36" s="281">
        <v>1108661.57</v>
      </c>
      <c r="H36" s="262"/>
      <c r="I36" s="236"/>
      <c r="J36" s="262"/>
      <c r="K36" s="193"/>
      <c r="L36" s="176"/>
      <c r="M36" s="206"/>
      <c r="N36" s="206"/>
      <c r="O36" s="206"/>
    </row>
    <row r="37" spans="1:15" s="207" customFormat="1" ht="15.6" customHeight="1">
      <c r="A37" s="214">
        <v>5914650000166</v>
      </c>
      <c r="B37" s="215" t="s">
        <v>71</v>
      </c>
      <c r="C37" s="216">
        <f t="shared" si="0"/>
        <v>1.2148601371E-2</v>
      </c>
      <c r="D37" s="217">
        <v>1121617.72</v>
      </c>
      <c r="E37" s="218">
        <f t="shared" si="1"/>
        <v>1113641.94</v>
      </c>
      <c r="F37" s="219">
        <f t="shared" si="2"/>
        <v>-7975.78</v>
      </c>
      <c r="G37" s="281">
        <v>1121617.72</v>
      </c>
      <c r="H37" s="262"/>
      <c r="I37" s="236"/>
      <c r="J37" s="262"/>
      <c r="K37" s="193"/>
      <c r="L37" s="176"/>
      <c r="M37" s="206"/>
      <c r="N37" s="206"/>
      <c r="O37" s="206"/>
    </row>
    <row r="38" spans="1:15" s="207" customFormat="1" ht="15.6" customHeight="1">
      <c r="A38" s="214">
        <v>15139629000194</v>
      </c>
      <c r="B38" s="215" t="s">
        <v>38</v>
      </c>
      <c r="C38" s="216">
        <f t="shared" si="0"/>
        <v>4.6483986743999998E-2</v>
      </c>
      <c r="D38" s="217">
        <v>4291626.8</v>
      </c>
      <c r="E38" s="218">
        <f t="shared" si="1"/>
        <v>4261109.22</v>
      </c>
      <c r="F38" s="219">
        <f t="shared" si="2"/>
        <v>-30517.58</v>
      </c>
      <c r="G38" s="281">
        <v>4291626.8</v>
      </c>
      <c r="H38" s="262"/>
      <c r="I38" s="236"/>
      <c r="J38" s="262"/>
      <c r="K38" s="193"/>
      <c r="L38" s="176"/>
      <c r="M38" s="206"/>
      <c r="N38" s="206"/>
      <c r="O38" s="206"/>
    </row>
    <row r="39" spans="1:15" s="207" customFormat="1" ht="15.6" customHeight="1">
      <c r="A39" s="214">
        <v>7047251000170</v>
      </c>
      <c r="B39" s="215" t="s">
        <v>49</v>
      </c>
      <c r="C39" s="216">
        <f t="shared" si="0"/>
        <v>3.1516251645999999E-2</v>
      </c>
      <c r="D39" s="217">
        <v>2909733</v>
      </c>
      <c r="E39" s="218">
        <f t="shared" si="1"/>
        <v>2889042.01</v>
      </c>
      <c r="F39" s="219">
        <f t="shared" si="2"/>
        <v>-20690.990000000002</v>
      </c>
      <c r="G39" s="281">
        <v>2909733</v>
      </c>
      <c r="H39" s="262"/>
      <c r="I39" s="236"/>
      <c r="J39" s="262"/>
      <c r="K39" s="193"/>
      <c r="L39" s="176"/>
      <c r="M39" s="206"/>
      <c r="N39" s="206"/>
      <c r="O39" s="206"/>
    </row>
    <row r="40" spans="1:15" s="207" customFormat="1" ht="15.6" customHeight="1">
      <c r="A40" s="214">
        <v>4368898000106</v>
      </c>
      <c r="B40" s="215" t="s">
        <v>26</v>
      </c>
      <c r="C40" s="216">
        <f t="shared" si="0"/>
        <v>5.0565217384000001E-2</v>
      </c>
      <c r="D40" s="217">
        <v>4668425.78</v>
      </c>
      <c r="E40" s="218">
        <f t="shared" si="1"/>
        <v>4635228.8</v>
      </c>
      <c r="F40" s="219">
        <f t="shared" si="2"/>
        <v>-33196.980000000003</v>
      </c>
      <c r="G40" s="281">
        <v>4668425.78</v>
      </c>
      <c r="H40" s="262"/>
      <c r="I40" s="236"/>
      <c r="J40" s="262"/>
      <c r="K40" s="193"/>
      <c r="L40" s="176"/>
      <c r="M40" s="206"/>
      <c r="N40" s="206"/>
      <c r="O40" s="206"/>
    </row>
    <row r="41" spans="1:15" s="207" customFormat="1" ht="15.6" customHeight="1">
      <c r="A41" s="214">
        <v>8324196000181</v>
      </c>
      <c r="B41" s="215" t="s">
        <v>40</v>
      </c>
      <c r="C41" s="216">
        <f t="shared" si="0"/>
        <v>1.1441027142E-2</v>
      </c>
      <c r="D41" s="217">
        <v>1056291.04</v>
      </c>
      <c r="E41" s="218">
        <f t="shared" si="1"/>
        <v>1048779.8</v>
      </c>
      <c r="F41" s="219">
        <f t="shared" si="2"/>
        <v>-7511.24</v>
      </c>
      <c r="G41" s="281">
        <v>1056291.04</v>
      </c>
      <c r="H41" s="262"/>
      <c r="I41" s="236"/>
      <c r="J41" s="262"/>
      <c r="K41" s="193"/>
      <c r="L41" s="176"/>
      <c r="M41" s="206"/>
      <c r="N41" s="206"/>
      <c r="O41" s="206"/>
    </row>
    <row r="42" spans="1:15" s="207" customFormat="1" ht="15.6" customHeight="1">
      <c r="A42" s="214">
        <v>53859112000169</v>
      </c>
      <c r="B42" s="215" t="s">
        <v>56</v>
      </c>
      <c r="C42" s="216">
        <f t="shared" si="0"/>
        <v>5.721545687E-3</v>
      </c>
      <c r="D42" s="217">
        <v>528240.81000000006</v>
      </c>
      <c r="E42" s="218">
        <f t="shared" si="1"/>
        <v>524484.51</v>
      </c>
      <c r="F42" s="219">
        <f t="shared" si="2"/>
        <v>-3756.3</v>
      </c>
      <c r="G42" s="281">
        <v>528240.81000000006</v>
      </c>
      <c r="H42" s="262"/>
      <c r="I42" s="236"/>
      <c r="J42" s="262"/>
      <c r="K42" s="193"/>
      <c r="L42" s="176"/>
      <c r="M42" s="206"/>
      <c r="N42" s="206"/>
      <c r="O42" s="206"/>
    </row>
    <row r="43" spans="1:15" s="207" customFormat="1" ht="15.6" customHeight="1">
      <c r="A43" s="214">
        <v>33050196000188</v>
      </c>
      <c r="B43" s="215" t="s">
        <v>29</v>
      </c>
      <c r="C43" s="216">
        <f t="shared" si="0"/>
        <v>5.6738245558999999E-2</v>
      </c>
      <c r="D43" s="217">
        <v>5238349.6399999997</v>
      </c>
      <c r="E43" s="218">
        <f t="shared" si="1"/>
        <v>5201099.96</v>
      </c>
      <c r="F43" s="219">
        <f t="shared" si="2"/>
        <v>-37249.68</v>
      </c>
      <c r="G43" s="281">
        <v>5238349.6399999997</v>
      </c>
      <c r="H43" s="262"/>
      <c r="I43" s="236"/>
      <c r="J43" s="262"/>
      <c r="K43" s="193"/>
      <c r="L43" s="176"/>
      <c r="M43" s="206"/>
      <c r="N43" s="206"/>
      <c r="O43" s="206"/>
    </row>
    <row r="44" spans="1:15" s="207" customFormat="1" ht="15.6" customHeight="1">
      <c r="A44" s="214">
        <v>4172213000151</v>
      </c>
      <c r="B44" s="215" t="s">
        <v>65</v>
      </c>
      <c r="C44" s="216">
        <f t="shared" si="0"/>
        <v>2.0491495884E-2</v>
      </c>
      <c r="D44" s="217">
        <v>1891874.15</v>
      </c>
      <c r="E44" s="218">
        <f t="shared" si="1"/>
        <v>1878421.11</v>
      </c>
      <c r="F44" s="219">
        <f t="shared" si="2"/>
        <v>-13453.04</v>
      </c>
      <c r="G44" s="281">
        <v>1891874.15</v>
      </c>
      <c r="H44" s="262"/>
      <c r="I44" s="236"/>
      <c r="J44" s="262"/>
      <c r="K44" s="193"/>
      <c r="L44" s="176"/>
      <c r="M44" s="206"/>
      <c r="N44" s="206"/>
      <c r="O44" s="206"/>
    </row>
    <row r="45" spans="1:15" s="207" customFormat="1" ht="15.6" customHeight="1">
      <c r="A45" s="214">
        <v>23664303000104</v>
      </c>
      <c r="B45" s="215" t="s">
        <v>67</v>
      </c>
      <c r="C45" s="216">
        <f t="shared" si="0"/>
        <v>6.8872026869999997E-3</v>
      </c>
      <c r="D45" s="217">
        <v>635859.91</v>
      </c>
      <c r="E45" s="218">
        <f t="shared" si="1"/>
        <v>631338.34</v>
      </c>
      <c r="F45" s="219">
        <f t="shared" si="2"/>
        <v>-4521.57</v>
      </c>
      <c r="G45" s="281">
        <v>635859.91</v>
      </c>
      <c r="H45" s="262"/>
      <c r="I45" s="236"/>
      <c r="J45" s="262"/>
      <c r="K45" s="193"/>
      <c r="L45" s="176"/>
      <c r="M45" s="206"/>
      <c r="N45" s="206"/>
      <c r="O45" s="206"/>
    </row>
    <row r="46" spans="1:15" s="207" customFormat="1" ht="15.6" customHeight="1">
      <c r="A46" s="214">
        <v>2328280000197</v>
      </c>
      <c r="B46" s="215" t="s">
        <v>57</v>
      </c>
      <c r="C46" s="216">
        <f t="shared" si="0"/>
        <v>2.9076833266999998E-2</v>
      </c>
      <c r="D46" s="217">
        <v>2684514.08</v>
      </c>
      <c r="E46" s="218">
        <f t="shared" si="1"/>
        <v>2665424.61</v>
      </c>
      <c r="F46" s="219">
        <f t="shared" si="2"/>
        <v>-19089.47</v>
      </c>
      <c r="G46" s="281">
        <v>2684514.08</v>
      </c>
      <c r="H46" s="262"/>
      <c r="I46" s="236"/>
      <c r="J46" s="262"/>
      <c r="K46" s="193"/>
      <c r="L46" s="176"/>
      <c r="M46" s="206"/>
      <c r="N46" s="206"/>
      <c r="O46" s="206"/>
    </row>
    <row r="47" spans="1:15" s="207" customFormat="1" ht="15.6" customHeight="1">
      <c r="A47" s="214">
        <v>4065033000170</v>
      </c>
      <c r="B47" s="215" t="s">
        <v>69</v>
      </c>
      <c r="C47" s="216">
        <f t="shared" si="0"/>
        <v>2.4654957804E-2</v>
      </c>
      <c r="D47" s="217">
        <v>2276265.12</v>
      </c>
      <c r="E47" s="218">
        <f t="shared" si="1"/>
        <v>2260078.69</v>
      </c>
      <c r="F47" s="219">
        <f t="shared" si="2"/>
        <v>-16186.43</v>
      </c>
      <c r="G47" s="281">
        <v>2276265.12</v>
      </c>
      <c r="H47" s="262"/>
      <c r="I47" s="236"/>
      <c r="J47" s="262"/>
      <c r="K47" s="193"/>
      <c r="L47" s="176"/>
      <c r="M47" s="206"/>
      <c r="N47" s="206"/>
      <c r="O47" s="206"/>
    </row>
    <row r="48" spans="1:15" s="207" customFormat="1" ht="15.6" customHeight="1">
      <c r="A48" s="214">
        <v>61695227000193</v>
      </c>
      <c r="B48" s="215" t="s">
        <v>23</v>
      </c>
      <c r="C48" s="216">
        <f t="shared" si="0"/>
        <v>8.4009227293999997E-2</v>
      </c>
      <c r="D48" s="217">
        <v>7756138.7599999998</v>
      </c>
      <c r="E48" s="218">
        <f>IF($D$14&gt;0,ROUND(D48-ROUND((C48*$D$14),2),2),D48)+0.01</f>
        <v>7700985.2000000002</v>
      </c>
      <c r="F48" s="219">
        <f t="shared" si="2"/>
        <v>-55153.56</v>
      </c>
      <c r="G48" s="281">
        <v>7756138.7599999998</v>
      </c>
      <c r="H48" s="262"/>
      <c r="I48" s="236"/>
      <c r="J48" s="262"/>
      <c r="K48" s="193"/>
      <c r="L48" s="176"/>
      <c r="M48" s="206"/>
      <c r="N48" s="206"/>
      <c r="O48" s="206"/>
    </row>
    <row r="49" spans="1:15" s="207" customFormat="1" ht="15.6" customHeight="1">
      <c r="A49" s="214">
        <v>19527639000158</v>
      </c>
      <c r="B49" s="215" t="s">
        <v>106</v>
      </c>
      <c r="C49" s="216">
        <f t="shared" si="0"/>
        <v>3.7213492819999998E-3</v>
      </c>
      <c r="D49" s="217">
        <v>343572.99</v>
      </c>
      <c r="E49" s="218">
        <f t="shared" si="1"/>
        <v>341129.86</v>
      </c>
      <c r="F49" s="219">
        <f t="shared" si="2"/>
        <v>-2443.13</v>
      </c>
      <c r="G49" s="281">
        <v>343572.99</v>
      </c>
      <c r="H49" s="262"/>
      <c r="I49" s="236"/>
      <c r="J49" s="262"/>
      <c r="K49" s="193"/>
      <c r="L49" s="176"/>
      <c r="M49" s="206"/>
      <c r="N49" s="206"/>
      <c r="O49" s="206"/>
    </row>
    <row r="50" spans="1:15" s="207" customFormat="1" ht="15.6" customHeight="1">
      <c r="A50" s="214">
        <v>9095183000140</v>
      </c>
      <c r="B50" s="215" t="s">
        <v>66</v>
      </c>
      <c r="C50" s="216">
        <f t="shared" si="0"/>
        <v>1.2038592953000001E-2</v>
      </c>
      <c r="D50" s="217">
        <v>1111461.21</v>
      </c>
      <c r="E50" s="218">
        <f t="shared" si="1"/>
        <v>1103557.6599999999</v>
      </c>
      <c r="F50" s="219">
        <f t="shared" si="2"/>
        <v>-7903.55</v>
      </c>
      <c r="G50" s="281">
        <v>1111461.21</v>
      </c>
      <c r="H50" s="262"/>
      <c r="I50" s="236"/>
      <c r="J50" s="262"/>
      <c r="K50" s="193"/>
      <c r="L50" s="176"/>
      <c r="M50" s="206"/>
      <c r="N50" s="206"/>
      <c r="O50" s="206"/>
    </row>
    <row r="51" spans="1:15" s="207" customFormat="1" ht="15.6" customHeight="1">
      <c r="A51" s="214">
        <v>13017462000163</v>
      </c>
      <c r="B51" s="215" t="s">
        <v>41</v>
      </c>
      <c r="C51" s="216">
        <f t="shared" si="0"/>
        <v>5.3819355800000003E-3</v>
      </c>
      <c r="D51" s="217">
        <v>496886.36</v>
      </c>
      <c r="E51" s="218">
        <f t="shared" si="1"/>
        <v>493353.02</v>
      </c>
      <c r="F51" s="219">
        <f t="shared" si="2"/>
        <v>-3533.34</v>
      </c>
      <c r="G51" s="281">
        <v>496886.36</v>
      </c>
      <c r="H51" s="262"/>
      <c r="I51" s="236"/>
      <c r="J51" s="262"/>
      <c r="K51" s="193"/>
      <c r="L51" s="176"/>
      <c r="M51" s="206"/>
      <c r="N51" s="206"/>
      <c r="O51" s="206"/>
    </row>
    <row r="52" spans="1:15" s="207" customFormat="1" ht="15.6" customHeight="1">
      <c r="A52" s="214">
        <v>15413826000150</v>
      </c>
      <c r="B52" s="215" t="s">
        <v>54</v>
      </c>
      <c r="C52" s="216">
        <f t="shared" si="0"/>
        <v>1.2363533769E-2</v>
      </c>
      <c r="D52" s="217">
        <v>1141461.32</v>
      </c>
      <c r="E52" s="218">
        <f t="shared" si="1"/>
        <v>1133344.44</v>
      </c>
      <c r="F52" s="219">
        <f t="shared" si="2"/>
        <v>-8116.88</v>
      </c>
      <c r="G52" s="281">
        <v>1141461.32</v>
      </c>
      <c r="H52" s="262"/>
      <c r="I52" s="236"/>
      <c r="J52" s="262"/>
      <c r="K52" s="193"/>
      <c r="L52" s="176"/>
      <c r="M52" s="206"/>
      <c r="N52" s="206"/>
      <c r="O52" s="206"/>
    </row>
    <row r="53" spans="1:15" s="207" customFormat="1" ht="15.6" customHeight="1">
      <c r="A53" s="214">
        <v>28152650000171</v>
      </c>
      <c r="B53" s="215" t="s">
        <v>51</v>
      </c>
      <c r="C53" s="216">
        <f t="shared" si="0"/>
        <v>1.6418934634000001E-2</v>
      </c>
      <c r="D53" s="217">
        <v>1515875.57</v>
      </c>
      <c r="E53" s="218">
        <f t="shared" si="1"/>
        <v>1505096.24</v>
      </c>
      <c r="F53" s="219">
        <f t="shared" si="2"/>
        <v>-10779.33</v>
      </c>
      <c r="G53" s="281">
        <v>1515875.57</v>
      </c>
      <c r="H53" s="262"/>
      <c r="I53" s="236"/>
      <c r="J53" s="262"/>
      <c r="K53" s="193"/>
      <c r="L53" s="176"/>
      <c r="M53" s="206"/>
      <c r="N53" s="206"/>
      <c r="O53" s="206"/>
    </row>
    <row r="54" spans="1:15" s="207" customFormat="1" ht="15.6" customHeight="1">
      <c r="A54" s="214">
        <v>83855973000130</v>
      </c>
      <c r="B54" s="215" t="s">
        <v>72</v>
      </c>
      <c r="C54" s="216">
        <f t="shared" si="0"/>
        <v>2.5785249239999998E-3</v>
      </c>
      <c r="D54" s="217">
        <v>238061.91</v>
      </c>
      <c r="E54" s="218">
        <f t="shared" si="1"/>
        <v>236369.06</v>
      </c>
      <c r="F54" s="219">
        <f t="shared" si="2"/>
        <v>-1692.85</v>
      </c>
      <c r="G54" s="281">
        <v>238061.91</v>
      </c>
      <c r="H54" s="262"/>
      <c r="I54" s="236"/>
      <c r="J54" s="262"/>
      <c r="K54" s="193"/>
      <c r="L54" s="176"/>
      <c r="M54" s="206"/>
      <c r="N54" s="206"/>
      <c r="O54" s="206"/>
    </row>
    <row r="55" spans="1:15" s="207" customFormat="1" ht="15.6" customHeight="1">
      <c r="A55" s="214">
        <v>60444437000146</v>
      </c>
      <c r="B55" s="215" t="s">
        <v>46</v>
      </c>
      <c r="C55" s="216">
        <f t="shared" si="0"/>
        <v>6.1395453237999997E-2</v>
      </c>
      <c r="D55" s="217">
        <v>5668325.6100000003</v>
      </c>
      <c r="E55" s="218">
        <f t="shared" si="1"/>
        <v>5628018.3899999997</v>
      </c>
      <c r="F55" s="219">
        <f t="shared" si="2"/>
        <v>-40307.22</v>
      </c>
      <c r="G55" s="281">
        <v>5668325.6100000003</v>
      </c>
      <c r="H55" s="262"/>
      <c r="I55" s="236"/>
      <c r="J55" s="262"/>
      <c r="K55" s="193"/>
      <c r="L55" s="176"/>
      <c r="M55" s="206"/>
      <c r="N55" s="206"/>
      <c r="O55" s="206"/>
    </row>
    <row r="56" spans="1:15" s="207" customFormat="1" ht="15.6" customHeight="1">
      <c r="A56" s="214">
        <v>75805895000130</v>
      </c>
      <c r="B56" s="215" t="s">
        <v>60</v>
      </c>
      <c r="C56" s="216">
        <f t="shared" si="0"/>
        <v>5.4685638299999996E-4</v>
      </c>
      <c r="D56" s="217">
        <v>50488.43</v>
      </c>
      <c r="E56" s="218">
        <f t="shared" si="1"/>
        <v>50129.41</v>
      </c>
      <c r="F56" s="219">
        <f t="shared" si="2"/>
        <v>-359.02</v>
      </c>
      <c r="G56" s="281">
        <v>50488.43</v>
      </c>
      <c r="H56" s="262"/>
      <c r="I56" s="236"/>
      <c r="J56" s="262"/>
      <c r="K56" s="193"/>
      <c r="L56" s="176"/>
      <c r="M56" s="206"/>
      <c r="N56" s="206"/>
      <c r="O56" s="206"/>
    </row>
    <row r="57" spans="1:15" s="207" customFormat="1" ht="15.6" customHeight="1">
      <c r="A57" s="214">
        <v>1377555000110</v>
      </c>
      <c r="B57" s="215" t="s">
        <v>63</v>
      </c>
      <c r="C57" s="216">
        <f t="shared" si="0"/>
        <v>3.9593882499999999E-4</v>
      </c>
      <c r="D57" s="217">
        <v>36554.99</v>
      </c>
      <c r="E57" s="218">
        <f t="shared" si="1"/>
        <v>36295.050000000003</v>
      </c>
      <c r="F57" s="219">
        <f t="shared" si="2"/>
        <v>-259.94</v>
      </c>
      <c r="G57" s="281">
        <v>36554.99</v>
      </c>
      <c r="H57" s="262"/>
      <c r="I57" s="236"/>
      <c r="J57" s="262"/>
      <c r="K57" s="193"/>
      <c r="L57" s="176"/>
      <c r="M57" s="206"/>
      <c r="N57" s="206"/>
      <c r="O57" s="206"/>
    </row>
    <row r="58" spans="1:15" s="207" customFormat="1" ht="15.6" customHeight="1">
      <c r="A58" s="214">
        <v>83647990000181</v>
      </c>
      <c r="B58" s="215" t="s">
        <v>79</v>
      </c>
      <c r="C58" s="216">
        <f t="shared" si="0"/>
        <v>4.6003403199999999E-4</v>
      </c>
      <c r="D58" s="217">
        <v>42472.57</v>
      </c>
      <c r="E58" s="218">
        <f t="shared" si="1"/>
        <v>42170.55</v>
      </c>
      <c r="F58" s="219">
        <f t="shared" si="2"/>
        <v>-302.02</v>
      </c>
      <c r="G58" s="281">
        <v>42472.57</v>
      </c>
      <c r="H58" s="262"/>
      <c r="I58" s="236"/>
      <c r="J58" s="262"/>
      <c r="K58" s="193"/>
      <c r="L58" s="176"/>
      <c r="M58" s="206"/>
      <c r="N58" s="206"/>
      <c r="O58" s="206"/>
    </row>
    <row r="59" spans="1:15" s="207" customFormat="1" ht="15.6" customHeight="1">
      <c r="A59" s="214">
        <v>95289500000100</v>
      </c>
      <c r="B59" s="215" t="s">
        <v>61</v>
      </c>
      <c r="C59" s="216">
        <f t="shared" si="0"/>
        <v>3.1105896200000002E-4</v>
      </c>
      <c r="D59" s="217">
        <v>28718.47</v>
      </c>
      <c r="E59" s="218">
        <f t="shared" si="1"/>
        <v>28514.25</v>
      </c>
      <c r="F59" s="219">
        <f t="shared" si="2"/>
        <v>-204.22</v>
      </c>
      <c r="G59" s="281">
        <v>28718.47</v>
      </c>
      <c r="H59" s="262"/>
      <c r="I59" s="236"/>
      <c r="J59" s="262"/>
      <c r="K59" s="193"/>
      <c r="L59" s="176"/>
      <c r="M59" s="206"/>
      <c r="N59" s="206"/>
      <c r="O59" s="206"/>
    </row>
    <row r="60" spans="1:15" s="207" customFormat="1" ht="15.6" customHeight="1">
      <c r="A60" s="214">
        <v>88446034000155</v>
      </c>
      <c r="B60" s="215" t="s">
        <v>62</v>
      </c>
      <c r="C60" s="216">
        <f t="shared" si="0"/>
        <v>3.2828791100000002E-4</v>
      </c>
      <c r="D60" s="217">
        <v>30309.13</v>
      </c>
      <c r="E60" s="218">
        <f t="shared" si="1"/>
        <v>30093.599999999999</v>
      </c>
      <c r="F60" s="219">
        <f t="shared" si="2"/>
        <v>-215.53</v>
      </c>
      <c r="G60" s="281">
        <v>30309.13</v>
      </c>
      <c r="H60" s="262"/>
      <c r="I60" s="236"/>
      <c r="J60" s="262"/>
      <c r="K60" s="193"/>
      <c r="L60" s="176"/>
      <c r="M60" s="206"/>
      <c r="N60" s="206"/>
      <c r="O60" s="206"/>
    </row>
    <row r="61" spans="1:15" s="207" customFormat="1" ht="15.6" customHeight="1">
      <c r="A61" s="214">
        <v>27485069000109</v>
      </c>
      <c r="B61" s="215" t="s">
        <v>42</v>
      </c>
      <c r="C61" s="216">
        <f t="shared" si="0"/>
        <v>1.1888446909999999E-3</v>
      </c>
      <c r="D61" s="217">
        <v>109759.9</v>
      </c>
      <c r="E61" s="218">
        <f t="shared" si="1"/>
        <v>108979.4</v>
      </c>
      <c r="F61" s="219">
        <f t="shared" si="2"/>
        <v>-780.5</v>
      </c>
      <c r="G61" s="281">
        <v>109759.9</v>
      </c>
      <c r="H61" s="262"/>
      <c r="I61" s="236"/>
      <c r="J61" s="262"/>
      <c r="K61" s="193"/>
      <c r="L61" s="176"/>
      <c r="M61" s="206"/>
      <c r="N61" s="206"/>
      <c r="O61" s="206"/>
    </row>
    <row r="62" spans="1:15" s="207" customFormat="1" ht="15.6" customHeight="1">
      <c r="A62" s="214">
        <v>79850574000109</v>
      </c>
      <c r="B62" s="215" t="s">
        <v>161</v>
      </c>
      <c r="C62" s="216">
        <f t="shared" si="0"/>
        <v>7.8545163999999996E-5</v>
      </c>
      <c r="D62" s="217">
        <v>7251.67</v>
      </c>
      <c r="E62" s="218">
        <f t="shared" si="1"/>
        <v>7200.1</v>
      </c>
      <c r="F62" s="219">
        <f t="shared" si="2"/>
        <v>-51.57</v>
      </c>
      <c r="G62" s="281">
        <v>7251.67</v>
      </c>
      <c r="H62" s="262"/>
      <c r="I62" s="236"/>
      <c r="J62" s="262"/>
      <c r="K62" s="193"/>
      <c r="L62" s="176"/>
      <c r="M62" s="206"/>
      <c r="N62" s="206"/>
      <c r="O62" s="206"/>
    </row>
    <row r="63" spans="1:15" s="207" customFormat="1" ht="15.6" customHeight="1">
      <c r="A63" s="214">
        <v>97578090000134</v>
      </c>
      <c r="B63" s="215" t="s">
        <v>44</v>
      </c>
      <c r="C63" s="216">
        <f t="shared" si="0"/>
        <v>1.02191129E-4</v>
      </c>
      <c r="D63" s="217">
        <v>9434.7800000000007</v>
      </c>
      <c r="E63" s="218">
        <f t="shared" si="1"/>
        <v>9367.69</v>
      </c>
      <c r="F63" s="219">
        <f t="shared" si="2"/>
        <v>-67.09</v>
      </c>
      <c r="G63" s="281">
        <v>9434.7800000000007</v>
      </c>
      <c r="H63" s="262"/>
      <c r="I63" s="236"/>
      <c r="J63" s="262"/>
      <c r="K63" s="193"/>
      <c r="L63" s="176"/>
      <c r="M63" s="206"/>
      <c r="N63" s="206"/>
      <c r="O63" s="206"/>
    </row>
    <row r="64" spans="1:15" s="207" customFormat="1" ht="15.6" customHeight="1">
      <c r="A64" s="214">
        <v>13255658000196</v>
      </c>
      <c r="B64" s="215" t="s">
        <v>80</v>
      </c>
      <c r="C64" s="216">
        <f t="shared" si="0"/>
        <v>8.5622110999999999E-4</v>
      </c>
      <c r="D64" s="217">
        <v>79050.48</v>
      </c>
      <c r="E64" s="218">
        <f t="shared" si="1"/>
        <v>78488.36</v>
      </c>
      <c r="F64" s="219">
        <f t="shared" si="2"/>
        <v>-562.12</v>
      </c>
      <c r="G64" s="281">
        <v>79050.48</v>
      </c>
      <c r="H64" s="262"/>
      <c r="I64" s="236"/>
      <c r="J64" s="262"/>
      <c r="K64" s="193"/>
      <c r="L64" s="176"/>
      <c r="M64" s="206"/>
      <c r="N64" s="206"/>
      <c r="O64" s="206"/>
    </row>
    <row r="65" spans="1:15" s="207" customFormat="1" ht="15.6" customHeight="1">
      <c r="A65" s="214">
        <v>89889604000144</v>
      </c>
      <c r="B65" s="215" t="s">
        <v>43</v>
      </c>
      <c r="C65" s="216">
        <f t="shared" si="0"/>
        <v>1.53629722E-4</v>
      </c>
      <c r="D65" s="217">
        <v>14183.84</v>
      </c>
      <c r="E65" s="218">
        <f t="shared" si="1"/>
        <v>14082.98</v>
      </c>
      <c r="F65" s="219">
        <f t="shared" si="2"/>
        <v>-100.86</v>
      </c>
      <c r="G65" s="281">
        <v>14183.84</v>
      </c>
      <c r="H65" s="262"/>
      <c r="I65" s="236"/>
      <c r="J65" s="262"/>
      <c r="K65" s="193"/>
      <c r="L65" s="176"/>
      <c r="M65" s="206"/>
      <c r="N65" s="206"/>
      <c r="O65" s="206"/>
    </row>
    <row r="66" spans="1:15" s="207" customFormat="1" ht="15.6" customHeight="1">
      <c r="A66" s="214">
        <v>50235449000107</v>
      </c>
      <c r="B66" s="215" t="s">
        <v>81</v>
      </c>
      <c r="C66" s="216">
        <f t="shared" si="0"/>
        <v>1.3430296299999999E-4</v>
      </c>
      <c r="D66" s="217">
        <v>12399.5</v>
      </c>
      <c r="E66" s="218">
        <f t="shared" si="1"/>
        <v>12311.33</v>
      </c>
      <c r="F66" s="219">
        <f t="shared" si="2"/>
        <v>-88.17</v>
      </c>
      <c r="G66" s="281">
        <v>12399.5</v>
      </c>
      <c r="H66" s="262"/>
      <c r="I66" s="236"/>
      <c r="J66" s="262"/>
      <c r="K66" s="193"/>
      <c r="L66" s="176"/>
      <c r="M66" s="206"/>
      <c r="N66" s="206"/>
      <c r="O66" s="206"/>
    </row>
    <row r="67" spans="1:15" s="207" customFormat="1" ht="15.6" customHeight="1">
      <c r="A67" s="214">
        <v>49606312000132</v>
      </c>
      <c r="B67" s="215" t="s">
        <v>82</v>
      </c>
      <c r="C67" s="216">
        <f t="shared" si="0"/>
        <v>1.6370964120000001E-3</v>
      </c>
      <c r="D67" s="217">
        <v>151144.67000000001</v>
      </c>
      <c r="E67" s="218">
        <f t="shared" si="1"/>
        <v>150069.89000000001</v>
      </c>
      <c r="F67" s="219">
        <f t="shared" si="2"/>
        <v>-1074.78</v>
      </c>
      <c r="G67" s="281">
        <v>151144.67000000001</v>
      </c>
      <c r="H67" s="262"/>
      <c r="I67" s="236"/>
      <c r="J67" s="262"/>
      <c r="K67" s="193"/>
      <c r="L67" s="176"/>
      <c r="M67" s="206"/>
      <c r="N67" s="206"/>
      <c r="O67" s="206"/>
    </row>
    <row r="68" spans="1:15" s="207" customFormat="1" ht="15.6" customHeight="1">
      <c r="A68" s="214">
        <v>53176038000186</v>
      </c>
      <c r="B68" s="215" t="s">
        <v>162</v>
      </c>
      <c r="C68" s="216">
        <f t="shared" si="0"/>
        <v>2.2724501000000001E-4</v>
      </c>
      <c r="D68" s="217">
        <v>20980.36</v>
      </c>
      <c r="E68" s="218">
        <f t="shared" si="1"/>
        <v>20831.169999999998</v>
      </c>
      <c r="F68" s="219">
        <f t="shared" si="2"/>
        <v>-149.19</v>
      </c>
      <c r="G68" s="281">
        <v>20980.36</v>
      </c>
      <c r="H68" s="262"/>
      <c r="I68" s="236"/>
      <c r="J68" s="262"/>
      <c r="K68" s="193"/>
      <c r="L68" s="176"/>
      <c r="M68" s="206"/>
      <c r="N68" s="206"/>
      <c r="O68" s="206"/>
    </row>
    <row r="69" spans="1:15" s="207" customFormat="1" ht="15.6" customHeight="1">
      <c r="A69" s="214">
        <v>44560381000139</v>
      </c>
      <c r="B69" s="215" t="s">
        <v>163</v>
      </c>
      <c r="C69" s="216">
        <f t="shared" si="0"/>
        <v>3.2228811999999998E-5</v>
      </c>
      <c r="D69" s="217">
        <v>2975.52</v>
      </c>
      <c r="E69" s="218">
        <f t="shared" si="1"/>
        <v>2954.36</v>
      </c>
      <c r="F69" s="219">
        <f t="shared" si="2"/>
        <v>-21.16</v>
      </c>
      <c r="G69" s="281">
        <v>2975.52</v>
      </c>
      <c r="H69" s="262"/>
      <c r="I69" s="236"/>
      <c r="J69" s="262"/>
      <c r="K69" s="193"/>
      <c r="L69" s="176"/>
      <c r="M69" s="206"/>
      <c r="N69" s="206"/>
      <c r="O69" s="206"/>
    </row>
    <row r="70" spans="1:15" s="207" customFormat="1" ht="15.6" customHeight="1">
      <c r="A70" s="214">
        <v>49313653000110</v>
      </c>
      <c r="B70" s="215" t="s">
        <v>83</v>
      </c>
      <c r="C70" s="216">
        <f t="shared" si="0"/>
        <v>2.2227711699999999E-4</v>
      </c>
      <c r="D70" s="217">
        <v>20521.7</v>
      </c>
      <c r="E70" s="218">
        <f t="shared" si="1"/>
        <v>20375.77</v>
      </c>
      <c r="F70" s="219">
        <f t="shared" si="2"/>
        <v>-145.93</v>
      </c>
      <c r="G70" s="281">
        <v>20521.7</v>
      </c>
      <c r="H70" s="262"/>
      <c r="I70" s="236"/>
      <c r="J70" s="262"/>
      <c r="K70" s="193"/>
      <c r="L70" s="176"/>
      <c r="M70" s="206"/>
      <c r="N70" s="206"/>
      <c r="O70" s="206"/>
    </row>
    <row r="71" spans="1:15" s="207" customFormat="1" ht="15.6" customHeight="1">
      <c r="A71" s="214">
        <v>85665990000130</v>
      </c>
      <c r="B71" s="215" t="s">
        <v>84</v>
      </c>
      <c r="C71" s="216">
        <f t="shared" si="0"/>
        <v>8.7271634999999995E-5</v>
      </c>
      <c r="D71" s="217">
        <v>8057.34</v>
      </c>
      <c r="E71" s="218">
        <f t="shared" si="1"/>
        <v>8000.04</v>
      </c>
      <c r="F71" s="219">
        <f t="shared" si="2"/>
        <v>-57.3</v>
      </c>
      <c r="G71" s="281">
        <v>8057.34</v>
      </c>
      <c r="H71" s="262"/>
      <c r="I71" s="236"/>
      <c r="J71" s="262"/>
      <c r="K71" s="193"/>
      <c r="L71" s="176"/>
      <c r="M71" s="206"/>
      <c r="N71" s="206"/>
      <c r="O71" s="206"/>
    </row>
    <row r="72" spans="1:15" s="207" customFormat="1" ht="15.6" customHeight="1">
      <c r="A72" s="214">
        <v>78274610000170</v>
      </c>
      <c r="B72" s="215" t="s">
        <v>96</v>
      </c>
      <c r="C72" s="216">
        <f t="shared" si="0"/>
        <v>1.52099364E-4</v>
      </c>
      <c r="D72" s="217">
        <v>14042.55</v>
      </c>
      <c r="E72" s="218">
        <f t="shared" si="1"/>
        <v>13942.69</v>
      </c>
      <c r="F72" s="219">
        <f t="shared" si="2"/>
        <v>-99.86</v>
      </c>
      <c r="G72" s="281">
        <v>14042.55</v>
      </c>
      <c r="H72" s="262"/>
      <c r="I72" s="236"/>
      <c r="J72" s="262"/>
      <c r="K72" s="193"/>
      <c r="L72" s="176"/>
      <c r="M72" s="206"/>
      <c r="N72" s="206"/>
      <c r="O72" s="206"/>
    </row>
    <row r="73" spans="1:15" s="207" customFormat="1" ht="15.6" customHeight="1">
      <c r="A73" s="214">
        <v>86433042000131</v>
      </c>
      <c r="B73" s="215" t="s">
        <v>85</v>
      </c>
      <c r="C73" s="216">
        <f t="shared" si="0"/>
        <v>3.9571981499999999E-4</v>
      </c>
      <c r="D73" s="217">
        <v>36534.769999999997</v>
      </c>
      <c r="E73" s="218">
        <f t="shared" si="1"/>
        <v>36274.97</v>
      </c>
      <c r="F73" s="219">
        <f t="shared" si="2"/>
        <v>-259.8</v>
      </c>
      <c r="G73" s="281">
        <v>36534.769999999997</v>
      </c>
      <c r="H73" s="262"/>
      <c r="I73" s="236"/>
      <c r="J73" s="262"/>
      <c r="K73" s="193"/>
      <c r="L73" s="176"/>
      <c r="M73" s="206"/>
      <c r="N73" s="206"/>
      <c r="O73" s="206"/>
    </row>
    <row r="74" spans="1:15" s="207" customFormat="1" ht="15.6" customHeight="1">
      <c r="A74" s="214">
        <v>86439510000185</v>
      </c>
      <c r="B74" s="215" t="s">
        <v>97</v>
      </c>
      <c r="C74" s="216">
        <f t="shared" si="0"/>
        <v>1.3740223700000001E-4</v>
      </c>
      <c r="D74" s="217">
        <v>12685.64</v>
      </c>
      <c r="E74" s="218">
        <f t="shared" si="1"/>
        <v>12595.43</v>
      </c>
      <c r="F74" s="219">
        <f t="shared" si="2"/>
        <v>-90.21</v>
      </c>
      <c r="G74" s="281">
        <v>12685.64</v>
      </c>
      <c r="H74" s="262"/>
      <c r="I74" s="236"/>
      <c r="J74" s="262"/>
      <c r="K74" s="193"/>
      <c r="L74" s="176"/>
      <c r="M74" s="206"/>
      <c r="N74" s="206"/>
      <c r="O74" s="206"/>
    </row>
    <row r="75" spans="1:15" s="207" customFormat="1" ht="15.6" customHeight="1">
      <c r="A75" s="214">
        <v>75568154000183</v>
      </c>
      <c r="B75" s="215" t="s">
        <v>107</v>
      </c>
      <c r="C75" s="216">
        <f t="shared" si="0"/>
        <v>4.9582537000000003E-5</v>
      </c>
      <c r="D75" s="217">
        <v>4577.7</v>
      </c>
      <c r="E75" s="218">
        <f t="shared" si="1"/>
        <v>4545.1499999999996</v>
      </c>
      <c r="F75" s="219">
        <f t="shared" si="2"/>
        <v>-32.549999999999997</v>
      </c>
      <c r="G75" s="281">
        <v>4577.7</v>
      </c>
      <c r="H75" s="262"/>
      <c r="I75" s="236"/>
      <c r="J75" s="262"/>
      <c r="K75" s="193"/>
      <c r="L75" s="176"/>
      <c r="M75" s="206"/>
      <c r="N75" s="206"/>
      <c r="O75" s="206"/>
    </row>
    <row r="76" spans="1:15" s="207" customFormat="1" ht="15.6" customHeight="1">
      <c r="A76" s="214">
        <v>86448057000173</v>
      </c>
      <c r="B76" s="215" t="s">
        <v>86</v>
      </c>
      <c r="C76" s="216">
        <f t="shared" si="0"/>
        <v>1.29587655E-4</v>
      </c>
      <c r="D76" s="217">
        <v>11964.16</v>
      </c>
      <c r="E76" s="218">
        <f t="shared" si="1"/>
        <v>11879.08</v>
      </c>
      <c r="F76" s="219">
        <f t="shared" si="2"/>
        <v>-85.08</v>
      </c>
      <c r="G76" s="281">
        <v>11964.16</v>
      </c>
      <c r="H76" s="262"/>
      <c r="I76" s="236"/>
      <c r="J76" s="262"/>
      <c r="K76" s="193"/>
      <c r="L76" s="176"/>
      <c r="M76" s="206"/>
      <c r="N76" s="206"/>
      <c r="O76" s="206"/>
    </row>
    <row r="77" spans="1:15" s="207" customFormat="1" ht="15.6" customHeight="1">
      <c r="A77" s="214">
        <v>87656989000174</v>
      </c>
      <c r="B77" s="215" t="s">
        <v>76</v>
      </c>
      <c r="C77" s="216">
        <f t="shared" si="0"/>
        <v>1.97154843E-4</v>
      </c>
      <c r="D77" s="217">
        <v>18202.29</v>
      </c>
      <c r="E77" s="218">
        <f t="shared" si="1"/>
        <v>18072.849999999999</v>
      </c>
      <c r="F77" s="219">
        <f t="shared" si="2"/>
        <v>-129.44</v>
      </c>
      <c r="G77" s="281">
        <v>18202.29</v>
      </c>
      <c r="H77" s="262"/>
      <c r="I77" s="236"/>
      <c r="J77" s="262"/>
      <c r="K77" s="193"/>
      <c r="L77" s="176"/>
      <c r="M77" s="206"/>
      <c r="N77" s="206"/>
      <c r="O77" s="206"/>
    </row>
    <row r="78" spans="1:15" s="207" customFormat="1" ht="15.6" customHeight="1">
      <c r="A78" s="214">
        <v>97081434000103</v>
      </c>
      <c r="B78" s="215" t="s">
        <v>87</v>
      </c>
      <c r="C78" s="216">
        <f t="shared" si="0"/>
        <v>2.3750627900000001E-4</v>
      </c>
      <c r="D78" s="217">
        <v>21927.73</v>
      </c>
      <c r="E78" s="218">
        <f t="shared" si="1"/>
        <v>21771.8</v>
      </c>
      <c r="F78" s="219">
        <f t="shared" si="2"/>
        <v>-155.93</v>
      </c>
      <c r="G78" s="281">
        <v>21927.73</v>
      </c>
      <c r="H78" s="262"/>
      <c r="I78" s="236"/>
      <c r="J78" s="262"/>
      <c r="K78" s="193"/>
      <c r="L78" s="176"/>
      <c r="M78" s="206"/>
      <c r="N78" s="206"/>
      <c r="O78" s="206"/>
    </row>
    <row r="79" spans="1:15" s="207" customFormat="1" ht="15.6" customHeight="1">
      <c r="A79" s="214">
        <v>97839922000129</v>
      </c>
      <c r="B79" s="215" t="s">
        <v>74</v>
      </c>
      <c r="C79" s="216">
        <f t="shared" si="0"/>
        <v>2.7577095199999999E-4</v>
      </c>
      <c r="D79" s="217">
        <v>25460.51</v>
      </c>
      <c r="E79" s="218">
        <f t="shared" si="1"/>
        <v>25279.46</v>
      </c>
      <c r="F79" s="219">
        <f t="shared" si="2"/>
        <v>-181.05</v>
      </c>
      <c r="G79" s="281">
        <v>25460.51</v>
      </c>
      <c r="H79" s="262"/>
      <c r="I79" s="236"/>
      <c r="J79" s="262"/>
      <c r="K79" s="193"/>
      <c r="L79" s="176"/>
      <c r="M79" s="206"/>
      <c r="N79" s="206"/>
      <c r="O79" s="206"/>
    </row>
    <row r="80" spans="1:15" s="207" customFormat="1" ht="15.6" customHeight="1">
      <c r="A80" s="214">
        <v>9257558000121</v>
      </c>
      <c r="B80" s="215" t="s">
        <v>88</v>
      </c>
      <c r="C80" s="216">
        <f t="shared" si="0"/>
        <v>8.0947118000000001E-4</v>
      </c>
      <c r="D80" s="217">
        <v>74734.3</v>
      </c>
      <c r="E80" s="218">
        <f t="shared" si="1"/>
        <v>74202.87</v>
      </c>
      <c r="F80" s="219">
        <f t="shared" si="2"/>
        <v>-531.42999999999995</v>
      </c>
      <c r="G80" s="281">
        <v>74734.3</v>
      </c>
      <c r="H80" s="262"/>
      <c r="I80" s="236"/>
      <c r="J80" s="262"/>
      <c r="K80" s="193"/>
      <c r="L80" s="176"/>
      <c r="M80" s="206"/>
      <c r="N80" s="206"/>
      <c r="O80" s="206"/>
    </row>
    <row r="81" spans="1:15" s="207" customFormat="1" ht="15.6" customHeight="1">
      <c r="A81" s="214">
        <v>95824322000161</v>
      </c>
      <c r="B81" s="215" t="s">
        <v>89</v>
      </c>
      <c r="C81" s="216">
        <f t="shared" si="0"/>
        <v>1.8002565E-4</v>
      </c>
      <c r="D81" s="217">
        <v>16620.84</v>
      </c>
      <c r="E81" s="218">
        <f t="shared" si="1"/>
        <v>16502.650000000001</v>
      </c>
      <c r="F81" s="219">
        <f t="shared" si="2"/>
        <v>-118.19</v>
      </c>
      <c r="G81" s="281">
        <v>16620.84</v>
      </c>
      <c r="H81" s="262"/>
      <c r="I81" s="236"/>
      <c r="J81" s="262"/>
      <c r="K81" s="193"/>
      <c r="L81" s="176"/>
      <c r="M81" s="206"/>
      <c r="N81" s="206"/>
      <c r="O81" s="206"/>
    </row>
    <row r="82" spans="1:15" s="207" customFormat="1" ht="15.6" customHeight="1">
      <c r="A82" s="214">
        <v>90660754000160</v>
      </c>
      <c r="B82" s="215" t="s">
        <v>75</v>
      </c>
      <c r="C82" s="216">
        <f t="shared" si="0"/>
        <v>7.3455754099999995E-4</v>
      </c>
      <c r="D82" s="217">
        <v>67817.91</v>
      </c>
      <c r="E82" s="218">
        <f t="shared" si="1"/>
        <v>67335.66</v>
      </c>
      <c r="F82" s="219">
        <f t="shared" si="2"/>
        <v>-482.25</v>
      </c>
      <c r="G82" s="281">
        <v>67817.91</v>
      </c>
      <c r="H82" s="262"/>
      <c r="I82" s="236"/>
      <c r="J82" s="262"/>
      <c r="K82" s="193"/>
      <c r="L82" s="176"/>
      <c r="M82" s="206"/>
      <c r="N82" s="206"/>
      <c r="O82" s="206"/>
    </row>
    <row r="83" spans="1:15" s="207" customFormat="1" ht="15.6" customHeight="1">
      <c r="A83" s="214">
        <v>91950261000128</v>
      </c>
      <c r="B83" s="215" t="s">
        <v>77</v>
      </c>
      <c r="C83" s="216">
        <f t="shared" ref="C83:C92" si="3">ROUND(D83/SUM($D$19:$D$1048576),12)</f>
        <v>2.6844692099999999E-4</v>
      </c>
      <c r="D83" s="217">
        <v>24784.32</v>
      </c>
      <c r="E83" s="218">
        <f t="shared" si="1"/>
        <v>24608.080000000002</v>
      </c>
      <c r="F83" s="219">
        <f t="shared" si="2"/>
        <v>-176.24</v>
      </c>
      <c r="G83" s="281">
        <v>24784.32</v>
      </c>
      <c r="H83" s="262"/>
      <c r="I83" s="236"/>
      <c r="J83" s="262"/>
      <c r="K83" s="193"/>
      <c r="L83" s="176"/>
      <c r="M83" s="206"/>
      <c r="N83" s="206"/>
      <c r="O83" s="206"/>
    </row>
    <row r="84" spans="1:15" s="207" customFormat="1" ht="15.6" customHeight="1">
      <c r="A84" s="214">
        <v>89435598000155</v>
      </c>
      <c r="B84" s="215" t="s">
        <v>90</v>
      </c>
      <c r="C84" s="216">
        <f t="shared" si="3"/>
        <v>2.1528755700000001E-4</v>
      </c>
      <c r="D84" s="217">
        <v>19876.39</v>
      </c>
      <c r="E84" s="218">
        <f t="shared" ref="E84:E92" si="4">IF($D$14&gt;0,ROUND(D84-ROUND((C84*$D$14),2),2),D84)</f>
        <v>19735.05</v>
      </c>
      <c r="F84" s="219">
        <f t="shared" ref="F84:F92" si="5">ROUND(E84-D84,2)</f>
        <v>-141.34</v>
      </c>
      <c r="G84" s="281">
        <v>19876.39</v>
      </c>
      <c r="H84" s="262"/>
      <c r="I84" s="236"/>
      <c r="J84" s="262"/>
      <c r="K84" s="193"/>
      <c r="L84" s="176"/>
      <c r="M84" s="206"/>
      <c r="N84" s="206"/>
      <c r="O84" s="206"/>
    </row>
    <row r="85" spans="1:15" s="207" customFormat="1" ht="15.6" customHeight="1">
      <c r="A85" s="214">
        <v>97505838000179</v>
      </c>
      <c r="B85" s="215" t="s">
        <v>110</v>
      </c>
      <c r="C85" s="216">
        <f t="shared" si="3"/>
        <v>1.4696932599999999E-4</v>
      </c>
      <c r="D85" s="217">
        <v>13568.92</v>
      </c>
      <c r="E85" s="218">
        <f t="shared" si="4"/>
        <v>13472.43</v>
      </c>
      <c r="F85" s="219">
        <f t="shared" si="5"/>
        <v>-96.49</v>
      </c>
      <c r="G85" s="281">
        <v>13568.92</v>
      </c>
      <c r="H85" s="262"/>
      <c r="I85" s="236"/>
      <c r="J85" s="262"/>
      <c r="K85" s="193"/>
      <c r="L85" s="176"/>
      <c r="M85" s="206"/>
      <c r="N85" s="206"/>
      <c r="O85" s="206"/>
    </row>
    <row r="86" spans="1:15" s="207" customFormat="1" ht="15.6" customHeight="1">
      <c r="A86" s="214">
        <v>98042963000152</v>
      </c>
      <c r="B86" s="215" t="s">
        <v>91</v>
      </c>
      <c r="C86" s="216">
        <f t="shared" si="3"/>
        <v>1.00655248E-4</v>
      </c>
      <c r="D86" s="217">
        <v>9292.98</v>
      </c>
      <c r="E86" s="218">
        <f t="shared" si="4"/>
        <v>9226.9</v>
      </c>
      <c r="F86" s="219">
        <f t="shared" si="5"/>
        <v>-66.08</v>
      </c>
      <c r="G86" s="281">
        <v>9292.98</v>
      </c>
      <c r="H86" s="262"/>
      <c r="I86" s="236"/>
      <c r="J86" s="262"/>
      <c r="K86" s="193"/>
      <c r="L86" s="176"/>
      <c r="M86" s="206"/>
      <c r="N86" s="206"/>
      <c r="O86" s="206"/>
    </row>
    <row r="87" spans="1:15" s="207" customFormat="1" ht="15.6" customHeight="1">
      <c r="A87" s="214">
        <v>55188502000180</v>
      </c>
      <c r="B87" s="215" t="s">
        <v>92</v>
      </c>
      <c r="C87" s="216">
        <f t="shared" si="3"/>
        <v>9.1701212000000002E-5</v>
      </c>
      <c r="D87" s="217">
        <v>8466.2999999999993</v>
      </c>
      <c r="E87" s="218">
        <f t="shared" si="4"/>
        <v>8406.1</v>
      </c>
      <c r="F87" s="219">
        <f t="shared" si="5"/>
        <v>-60.2</v>
      </c>
      <c r="G87" s="281">
        <v>8466.2999999999993</v>
      </c>
      <c r="H87" s="262"/>
      <c r="I87" s="236"/>
      <c r="J87" s="262"/>
      <c r="K87" s="193"/>
      <c r="L87" s="176"/>
      <c r="M87" s="206"/>
      <c r="N87" s="206"/>
      <c r="O87" s="206"/>
    </row>
    <row r="88" spans="1:15" s="207" customFormat="1" ht="15.6" customHeight="1">
      <c r="A88" s="214">
        <v>86444163000189</v>
      </c>
      <c r="B88" s="215" t="s">
        <v>93</v>
      </c>
      <c r="C88" s="216">
        <f t="shared" si="3"/>
        <v>4.3224107899999999E-4</v>
      </c>
      <c r="D88" s="217">
        <v>39906.589999999997</v>
      </c>
      <c r="E88" s="218">
        <f t="shared" si="4"/>
        <v>39622.82</v>
      </c>
      <c r="F88" s="219">
        <f t="shared" si="5"/>
        <v>-283.77</v>
      </c>
      <c r="G88" s="281">
        <v>39906.589999999997</v>
      </c>
      <c r="H88" s="262"/>
      <c r="I88" s="236"/>
      <c r="J88" s="262"/>
      <c r="K88" s="193"/>
      <c r="L88" s="176"/>
      <c r="M88" s="206"/>
      <c r="N88" s="206"/>
      <c r="O88" s="206"/>
    </row>
    <row r="89" spans="1:15" s="207" customFormat="1" ht="15.6" customHeight="1">
      <c r="A89" s="214">
        <v>11615872000180</v>
      </c>
      <c r="B89" s="215" t="s">
        <v>94</v>
      </c>
      <c r="C89" s="216">
        <f t="shared" si="3"/>
        <v>2.1726004999999999E-5</v>
      </c>
      <c r="D89" s="217">
        <v>2005.85</v>
      </c>
      <c r="E89" s="218">
        <f t="shared" si="4"/>
        <v>1991.59</v>
      </c>
      <c r="F89" s="219">
        <f t="shared" si="5"/>
        <v>-14.26</v>
      </c>
      <c r="G89" s="281">
        <v>2005.85</v>
      </c>
      <c r="H89" s="262"/>
      <c r="I89" s="236"/>
      <c r="J89" s="262"/>
      <c r="K89" s="193"/>
      <c r="L89" s="176"/>
      <c r="M89" s="206"/>
      <c r="N89" s="206"/>
      <c r="O89" s="206"/>
    </row>
    <row r="90" spans="1:15" s="207" customFormat="1" ht="15.6" customHeight="1">
      <c r="A90" s="214">
        <v>11810343000138</v>
      </c>
      <c r="B90" s="215" t="s">
        <v>108</v>
      </c>
      <c r="C90" s="216">
        <f t="shared" si="3"/>
        <v>3.93067008E-4</v>
      </c>
      <c r="D90" s="217">
        <v>36289.85</v>
      </c>
      <c r="E90" s="218">
        <f t="shared" si="4"/>
        <v>36031.79</v>
      </c>
      <c r="F90" s="219">
        <f t="shared" si="5"/>
        <v>-258.06</v>
      </c>
      <c r="G90" s="281">
        <v>36289.85</v>
      </c>
      <c r="H90" s="262"/>
      <c r="I90" s="236"/>
      <c r="J90" s="262"/>
      <c r="K90" s="193"/>
      <c r="L90" s="176"/>
      <c r="M90" s="206"/>
      <c r="N90" s="206"/>
      <c r="O90" s="206"/>
    </row>
    <row r="91" spans="1:15" s="207" customFormat="1" ht="15.6" customHeight="1">
      <c r="A91" s="214">
        <v>78829843000192</v>
      </c>
      <c r="B91" s="215" t="s">
        <v>109</v>
      </c>
      <c r="C91" s="216">
        <f t="shared" si="3"/>
        <v>1.2342192600000001E-4</v>
      </c>
      <c r="D91" s="217">
        <v>11394.91</v>
      </c>
      <c r="E91" s="218">
        <f t="shared" si="4"/>
        <v>11313.88</v>
      </c>
      <c r="F91" s="219">
        <f t="shared" si="5"/>
        <v>-81.03</v>
      </c>
      <c r="G91" s="281">
        <v>11394.91</v>
      </c>
      <c r="H91" s="262"/>
      <c r="I91" s="236"/>
      <c r="J91" s="262"/>
      <c r="K91" s="193"/>
      <c r="L91" s="176"/>
      <c r="M91" s="206"/>
      <c r="N91" s="206"/>
      <c r="O91" s="206"/>
    </row>
    <row r="92" spans="1:15" s="207" customFormat="1" ht="15.6" customHeight="1">
      <c r="A92" s="214">
        <v>52777034000190</v>
      </c>
      <c r="B92" s="215" t="s">
        <v>95</v>
      </c>
      <c r="C92" s="216">
        <f t="shared" si="3"/>
        <v>3.6817511600000002E-4</v>
      </c>
      <c r="D92" s="217">
        <v>33991.71</v>
      </c>
      <c r="E92" s="218">
        <f t="shared" si="4"/>
        <v>33750</v>
      </c>
      <c r="F92" s="219">
        <f t="shared" si="5"/>
        <v>-241.71</v>
      </c>
      <c r="G92" s="281">
        <v>33991.71</v>
      </c>
      <c r="H92" s="262"/>
      <c r="I92" s="236"/>
      <c r="J92" s="262"/>
      <c r="K92" s="193"/>
      <c r="L92" s="176"/>
      <c r="M92" s="206"/>
      <c r="N92" s="206"/>
      <c r="O92" s="206"/>
    </row>
    <row r="93" spans="1:15">
      <c r="D93" s="163"/>
    </row>
  </sheetData>
  <mergeCells count="1">
    <mergeCell ref="B10:B12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3089-46F6-4B77-A659-74DBAF82692F}">
  <dimension ref="A1:Z95"/>
  <sheetViews>
    <sheetView showGridLines="0" workbookViewId="0"/>
  </sheetViews>
  <sheetFormatPr defaultColWidth="7.25" defaultRowHeight="13.5"/>
  <cols>
    <col min="1" max="1" width="18.375" style="153" customWidth="1"/>
    <col min="2" max="2" width="24.75" style="153" customWidth="1"/>
    <col min="3" max="3" width="18.125" style="154" customWidth="1"/>
    <col min="4" max="4" width="14.25" style="153" customWidth="1"/>
    <col min="5" max="5" width="15.125" style="153" customWidth="1"/>
    <col min="6" max="6" width="17.25" style="153" bestFit="1" customWidth="1"/>
    <col min="7" max="7" width="19.25" style="156" bestFit="1" customWidth="1"/>
    <col min="8" max="8" width="2.75" style="157" customWidth="1"/>
    <col min="9" max="9" width="18.25" style="153" customWidth="1"/>
    <col min="10" max="10" width="15.125" style="153" customWidth="1"/>
    <col min="11" max="11" width="15.5" style="153" customWidth="1"/>
    <col min="12" max="12" width="10.875" style="156" bestFit="1" customWidth="1"/>
    <col min="13" max="14" width="8.75" style="156" bestFit="1" customWidth="1"/>
    <col min="15" max="15" width="7.25" style="156"/>
    <col min="16" max="16384" width="7.25" style="153"/>
  </cols>
  <sheetData>
    <row r="1" spans="1:26" s="101" customFormat="1" ht="15.75">
      <c r="Z1" s="102"/>
    </row>
    <row r="2" spans="1:26" s="104" customFormat="1" ht="21" customHeight="1">
      <c r="A2" s="101"/>
      <c r="B2" s="103" t="s">
        <v>125</v>
      </c>
      <c r="F2" s="105"/>
      <c r="J2" s="226"/>
    </row>
    <row r="3" spans="1:26" s="104" customFormat="1" ht="18.600000000000001" customHeight="1">
      <c r="A3" s="101"/>
      <c r="B3" s="103" t="s">
        <v>126</v>
      </c>
      <c r="J3" s="226"/>
    </row>
    <row r="4" spans="1:26" s="104" customFormat="1" ht="15" customHeight="1">
      <c r="F4" s="106"/>
      <c r="G4" s="106"/>
      <c r="H4" s="106"/>
      <c r="I4" s="106"/>
      <c r="K4" s="105"/>
      <c r="Z4" s="107"/>
    </row>
    <row r="5" spans="1:26" s="104" customFormat="1" ht="16.5" customHeight="1">
      <c r="A5" s="108"/>
      <c r="B5" s="109" t="s">
        <v>175</v>
      </c>
      <c r="C5" s="108"/>
      <c r="D5" s="108"/>
      <c r="E5" s="108"/>
      <c r="F5" s="108"/>
      <c r="G5" s="108"/>
      <c r="H5" s="110"/>
      <c r="I5" s="227"/>
      <c r="J5" s="228"/>
    </row>
    <row r="6" spans="1:26" s="104" customFormat="1" ht="15">
      <c r="C6" s="111"/>
      <c r="D6" s="112" t="s">
        <v>30</v>
      </c>
      <c r="E6" s="112"/>
      <c r="F6" s="113"/>
      <c r="G6" s="114"/>
      <c r="H6" s="115"/>
      <c r="I6" s="153"/>
      <c r="J6" s="153"/>
      <c r="K6" s="153"/>
      <c r="L6" s="114"/>
      <c r="M6" s="114"/>
      <c r="N6" s="114"/>
      <c r="O6" s="114"/>
    </row>
    <row r="7" spans="1:26" s="116" customFormat="1" ht="25.5" customHeight="1">
      <c r="C7" s="117"/>
      <c r="D7" s="118" t="s">
        <v>128</v>
      </c>
      <c r="E7" s="118" t="s">
        <v>129</v>
      </c>
      <c r="F7" s="118" t="s">
        <v>130</v>
      </c>
      <c r="G7" s="119"/>
      <c r="H7" s="120"/>
      <c r="I7" s="229" t="s">
        <v>148</v>
      </c>
      <c r="J7" s="229"/>
      <c r="K7" s="104"/>
      <c r="L7" s="119"/>
      <c r="M7" s="119"/>
      <c r="N7" s="119"/>
      <c r="O7" s="119"/>
    </row>
    <row r="8" spans="1:26" s="116" customFormat="1" ht="15" customHeight="1">
      <c r="C8" s="121" t="s">
        <v>131</v>
      </c>
      <c r="D8" s="121">
        <f>D18</f>
        <v>83874034.49000001</v>
      </c>
      <c r="E8" s="122">
        <v>1</v>
      </c>
      <c r="F8" s="123">
        <f>COUNTA(A19:A1048576)</f>
        <v>76</v>
      </c>
      <c r="G8" s="119"/>
      <c r="H8" s="120"/>
      <c r="I8" s="230" t="s">
        <v>149</v>
      </c>
      <c r="J8" s="231">
        <f>D12</f>
        <v>295.89</v>
      </c>
      <c r="M8" s="119"/>
      <c r="N8" s="119"/>
      <c r="O8" s="119"/>
    </row>
    <row r="9" spans="1:26" s="116" customFormat="1" ht="15" customHeight="1">
      <c r="B9" s="146"/>
      <c r="C9" s="124" t="s">
        <v>132</v>
      </c>
      <c r="D9" s="125"/>
      <c r="E9" s="126" t="s">
        <v>19</v>
      </c>
      <c r="F9" s="126" t="s">
        <v>19</v>
      </c>
      <c r="G9" s="119"/>
      <c r="H9" s="120"/>
      <c r="I9" s="232" t="s">
        <v>36</v>
      </c>
      <c r="J9" s="233">
        <f>D9</f>
        <v>0</v>
      </c>
      <c r="M9" s="119"/>
      <c r="N9" s="119"/>
      <c r="O9" s="119"/>
    </row>
    <row r="10" spans="1:26" s="116" customFormat="1" ht="15" customHeight="1">
      <c r="B10" s="336"/>
      <c r="C10" s="127" t="s">
        <v>133</v>
      </c>
      <c r="D10" s="128">
        <v>0</v>
      </c>
      <c r="E10" s="129" t="s">
        <v>19</v>
      </c>
      <c r="F10" s="129" t="s">
        <v>19</v>
      </c>
      <c r="G10" s="119"/>
      <c r="H10" s="120"/>
      <c r="I10" s="232" t="s">
        <v>150</v>
      </c>
      <c r="J10" s="233">
        <f>D11</f>
        <v>83873738.569999948</v>
      </c>
      <c r="M10" s="119"/>
      <c r="N10" s="119"/>
      <c r="O10" s="119"/>
    </row>
    <row r="11" spans="1:26" s="116" customFormat="1" ht="15" customHeight="1">
      <c r="B11" s="337"/>
      <c r="C11" s="127" t="s">
        <v>134</v>
      </c>
      <c r="D11" s="128">
        <v>83873738.569999948</v>
      </c>
      <c r="E11" s="129" t="s">
        <v>19</v>
      </c>
      <c r="F11" s="129" t="s">
        <v>19</v>
      </c>
      <c r="G11" s="131"/>
      <c r="H11" s="120"/>
      <c r="I11" s="232" t="s">
        <v>151</v>
      </c>
      <c r="J11" s="233">
        <f>J8+J10</f>
        <v>83874034.459999949</v>
      </c>
      <c r="M11" s="119"/>
      <c r="N11" s="119"/>
      <c r="O11" s="119"/>
    </row>
    <row r="12" spans="1:26" s="116" customFormat="1" ht="15" customHeight="1">
      <c r="B12" s="337"/>
      <c r="C12" s="132" t="s">
        <v>135</v>
      </c>
      <c r="D12" s="133">
        <v>295.89</v>
      </c>
      <c r="E12" s="134" t="s">
        <v>19</v>
      </c>
      <c r="F12" s="135" t="s">
        <v>19</v>
      </c>
      <c r="G12" s="131"/>
      <c r="H12" s="120"/>
      <c r="I12" s="232" t="s">
        <v>152</v>
      </c>
      <c r="J12" s="233">
        <f>D10</f>
        <v>0</v>
      </c>
      <c r="K12" s="146"/>
      <c r="M12" s="119"/>
      <c r="N12" s="119"/>
      <c r="O12" s="119"/>
    </row>
    <row r="13" spans="1:26" s="116" customFormat="1" ht="15" customHeight="1">
      <c r="B13" s="136"/>
      <c r="C13" s="132" t="s">
        <v>136</v>
      </c>
      <c r="D13" s="133">
        <f>ROUND(SUM(D10:D12)-D9,2)</f>
        <v>83874034.459999993</v>
      </c>
      <c r="E13" s="134">
        <f>D13/D8</f>
        <v>0.99999999964232056</v>
      </c>
      <c r="F13" s="135" t="s">
        <v>19</v>
      </c>
      <c r="G13" s="137"/>
      <c r="H13" s="137"/>
      <c r="I13" s="232" t="s">
        <v>153</v>
      </c>
      <c r="J13" s="233">
        <f>SUM(J11:J12)-J9</f>
        <v>83874034.459999949</v>
      </c>
      <c r="L13" s="119"/>
      <c r="M13" s="119"/>
      <c r="N13" s="119"/>
      <c r="O13" s="119"/>
    </row>
    <row r="14" spans="1:26" s="116" customFormat="1" ht="15" customHeight="1">
      <c r="B14" s="138"/>
      <c r="C14" s="139" t="s">
        <v>137</v>
      </c>
      <c r="D14" s="140">
        <f>IF(D8-D13&lt;0,0,D8-D13)</f>
        <v>3.0000016093254089E-2</v>
      </c>
      <c r="E14" s="141">
        <f>D14/D8</f>
        <v>3.5767942099924716E-10</v>
      </c>
      <c r="F14" s="142" t="s">
        <v>19</v>
      </c>
      <c r="G14" s="131"/>
      <c r="H14" s="120"/>
      <c r="I14" s="232" t="s">
        <v>154</v>
      </c>
      <c r="J14" s="233">
        <f>D8</f>
        <v>83874034.49000001</v>
      </c>
      <c r="K14" s="136"/>
      <c r="M14" s="119"/>
      <c r="N14" s="119"/>
      <c r="O14" s="119"/>
    </row>
    <row r="15" spans="1:26" s="116" customFormat="1" ht="27">
      <c r="A15" s="143"/>
      <c r="B15" s="143"/>
      <c r="G15" s="119"/>
      <c r="H15" s="120"/>
      <c r="I15" s="232" t="s">
        <v>155</v>
      </c>
      <c r="J15" s="233" t="str">
        <f>IF(J14&lt;J11,"SIM","NÃO")</f>
        <v>NÃO</v>
      </c>
      <c r="L15" s="119"/>
      <c r="M15" s="119"/>
      <c r="N15" s="119"/>
      <c r="O15" s="119"/>
    </row>
    <row r="16" spans="1:26" s="116" customFormat="1" ht="15" customHeight="1">
      <c r="A16" s="144"/>
      <c r="B16" s="144"/>
      <c r="C16" s="145">
        <f>SUBTOTAL(9,C19:C1048576)</f>
        <v>0.99999999999999989</v>
      </c>
      <c r="D16" s="144">
        <f>SUBTOTAL(9,D19:D1048576)</f>
        <v>83874034.49000001</v>
      </c>
      <c r="E16" s="144">
        <f>SUBTOTAL(9,E19:E1048576)</f>
        <v>83874034.49000001</v>
      </c>
      <c r="F16" s="144">
        <f>SUBTOTAL(9,F19:F1048576)</f>
        <v>0</v>
      </c>
      <c r="G16" s="144">
        <f>E16-D13</f>
        <v>3.0000016093254089E-2</v>
      </c>
      <c r="H16" s="120"/>
      <c r="I16" s="232" t="s">
        <v>157</v>
      </c>
      <c r="J16" s="233">
        <f>IF(J15="SIM",J14-J8,J10)</f>
        <v>83873738.569999948</v>
      </c>
      <c r="K16" s="146"/>
      <c r="L16" s="146"/>
      <c r="M16" s="131"/>
      <c r="N16" s="131"/>
      <c r="O16" s="131"/>
    </row>
    <row r="17" spans="1:15" s="150" customFormat="1" ht="39" customHeight="1">
      <c r="A17" s="118" t="s">
        <v>138</v>
      </c>
      <c r="B17" s="118" t="s">
        <v>139</v>
      </c>
      <c r="C17" s="118" t="s">
        <v>140</v>
      </c>
      <c r="D17" s="118" t="s">
        <v>141</v>
      </c>
      <c r="E17" s="118" t="s">
        <v>142</v>
      </c>
      <c r="F17" s="147" t="s">
        <v>143</v>
      </c>
      <c r="G17" s="118" t="s">
        <v>144</v>
      </c>
      <c r="H17" s="298"/>
      <c r="I17" s="232" t="s">
        <v>158</v>
      </c>
      <c r="J17" s="233">
        <f>IF(J15="SIM","NA",(J14+J9)-J10-J8)</f>
        <v>3.0000061392797761E-2</v>
      </c>
      <c r="K17" s="233">
        <f>IF(J17="NA",J8+J9+J16,J16+J8+J9+J17)</f>
        <v>83874034.49000001</v>
      </c>
      <c r="L17" s="149"/>
      <c r="M17" s="149"/>
      <c r="N17" s="149"/>
      <c r="O17" s="149"/>
    </row>
    <row r="18" spans="1:15" s="150" customFormat="1" ht="15.6" customHeight="1">
      <c r="A18" s="29">
        <v>3034433000156</v>
      </c>
      <c r="B18" s="30" t="s">
        <v>78</v>
      </c>
      <c r="C18" s="31">
        <v>0</v>
      </c>
      <c r="D18" s="32">
        <f>SUM(D19:D1048576)</f>
        <v>83874034.49000001</v>
      </c>
      <c r="E18" s="32">
        <f>SUM(E19:E1048576)</f>
        <v>83874034.49000001</v>
      </c>
      <c r="F18" s="33">
        <f>SUM(F19:F1048576)</f>
        <v>0</v>
      </c>
      <c r="G18" s="30"/>
      <c r="H18" s="235"/>
      <c r="I18" s="235"/>
      <c r="J18" s="234"/>
      <c r="K18" s="116"/>
      <c r="L18" s="119"/>
      <c r="M18" s="149"/>
      <c r="N18" s="149"/>
      <c r="O18" s="149"/>
    </row>
    <row r="19" spans="1:15" s="150" customFormat="1" ht="15.6" customHeight="1">
      <c r="A19" s="34">
        <v>2016440000162</v>
      </c>
      <c r="B19" s="35" t="s">
        <v>39</v>
      </c>
      <c r="C19" s="36">
        <f t="shared" ref="C19:C50" si="0">ROUND(D19/SUM($D$19:$D$1048576),12)</f>
        <v>2.8746841196999998E-2</v>
      </c>
      <c r="D19" s="37">
        <v>2411113.5499999998</v>
      </c>
      <c r="E19" s="38">
        <f>IF($D$14&gt;0,ROUND(D19-ROUND((C19*$D$14),2),2),D19)</f>
        <v>2411113.5499999998</v>
      </c>
      <c r="F19" s="39">
        <f>ROUND(E19-D19,2)</f>
        <v>0</v>
      </c>
      <c r="G19" s="35"/>
      <c r="H19" s="235"/>
      <c r="I19" s="235"/>
      <c r="J19" s="234"/>
      <c r="K19" s="116"/>
      <c r="L19" s="119"/>
      <c r="M19" s="149"/>
      <c r="N19" s="149"/>
      <c r="O19" s="149"/>
    </row>
    <row r="20" spans="1:15" s="150" customFormat="1" ht="15.6" customHeight="1">
      <c r="A20" s="34">
        <v>2341467000120</v>
      </c>
      <c r="B20" s="35" t="s">
        <v>68</v>
      </c>
      <c r="C20" s="36">
        <f t="shared" si="0"/>
        <v>1.9919013198000001E-2</v>
      </c>
      <c r="D20" s="37">
        <v>1670688</v>
      </c>
      <c r="E20" s="38">
        <f t="shared" ref="E20:E83" si="1">IF($D$14&gt;0,ROUND(D20-ROUND((C20*$D$14),2),2),D20)</f>
        <v>1670688</v>
      </c>
      <c r="F20" s="39">
        <f t="shared" ref="F20:F83" si="2">ROUND(E20-D20,2)</f>
        <v>0</v>
      </c>
      <c r="G20" s="35"/>
      <c r="H20" s="235"/>
      <c r="I20" s="235"/>
      <c r="J20" s="234"/>
      <c r="K20" s="136"/>
      <c r="L20" s="119"/>
      <c r="M20" s="149"/>
      <c r="N20" s="149"/>
      <c r="O20" s="149"/>
    </row>
    <row r="21" spans="1:15" s="150" customFormat="1" ht="15.6" customHeight="1">
      <c r="A21" s="34">
        <v>33050071000158</v>
      </c>
      <c r="B21" s="35" t="s">
        <v>47</v>
      </c>
      <c r="C21" s="36">
        <f t="shared" si="0"/>
        <v>2.9158297140000001E-2</v>
      </c>
      <c r="D21" s="37">
        <v>2445624.02</v>
      </c>
      <c r="E21" s="38">
        <f t="shared" si="1"/>
        <v>2445624.02</v>
      </c>
      <c r="F21" s="39">
        <f t="shared" si="2"/>
        <v>0</v>
      </c>
      <c r="G21" s="35"/>
      <c r="H21" s="235"/>
      <c r="I21" s="235"/>
      <c r="J21" s="234"/>
      <c r="K21" s="116"/>
      <c r="L21" s="119"/>
      <c r="M21" s="149"/>
      <c r="N21" s="149"/>
      <c r="O21" s="149"/>
    </row>
    <row r="22" spans="1:15" s="150" customFormat="1" ht="15.6" customHeight="1">
      <c r="A22" s="34">
        <v>2302100000106</v>
      </c>
      <c r="B22" s="35" t="s">
        <v>50</v>
      </c>
      <c r="C22" s="36">
        <f t="shared" si="0"/>
        <v>2.2092245369000001E-2</v>
      </c>
      <c r="D22" s="37">
        <v>1852965.75</v>
      </c>
      <c r="E22" s="38">
        <f t="shared" si="1"/>
        <v>1852965.75</v>
      </c>
      <c r="F22" s="39">
        <f t="shared" si="2"/>
        <v>0</v>
      </c>
      <c r="G22" s="35"/>
      <c r="H22" s="235"/>
      <c r="I22" s="235"/>
      <c r="J22" s="234"/>
      <c r="K22" s="116"/>
      <c r="L22" s="119"/>
      <c r="M22" s="149"/>
      <c r="N22" s="149"/>
      <c r="O22" s="149"/>
    </row>
    <row r="23" spans="1:15" s="150" customFormat="1" ht="15.6" customHeight="1">
      <c r="A23" s="34">
        <v>7282377000120</v>
      </c>
      <c r="B23" s="35" t="s">
        <v>70</v>
      </c>
      <c r="C23" s="36">
        <f t="shared" si="0"/>
        <v>9.6987055050000003E-3</v>
      </c>
      <c r="D23" s="37">
        <v>813469.56</v>
      </c>
      <c r="E23" s="38">
        <f t="shared" si="1"/>
        <v>813469.56</v>
      </c>
      <c r="F23" s="39">
        <f t="shared" si="2"/>
        <v>0</v>
      </c>
      <c r="G23" s="35"/>
      <c r="H23" s="235"/>
      <c r="I23" s="235"/>
      <c r="J23" s="234"/>
      <c r="K23" s="116"/>
      <c r="L23" s="119"/>
      <c r="M23" s="149"/>
      <c r="N23" s="149"/>
      <c r="O23" s="149"/>
    </row>
    <row r="24" spans="1:15" s="150" customFormat="1" ht="15.6" customHeight="1">
      <c r="A24" s="34">
        <v>5965546000109</v>
      </c>
      <c r="B24" s="35" t="s">
        <v>25</v>
      </c>
      <c r="C24" s="36">
        <f t="shared" si="0"/>
        <v>5.5036434430000003E-3</v>
      </c>
      <c r="D24" s="37">
        <v>461612.78</v>
      </c>
      <c r="E24" s="38">
        <f t="shared" si="1"/>
        <v>461612.78</v>
      </c>
      <c r="F24" s="39">
        <f t="shared" si="2"/>
        <v>0</v>
      </c>
      <c r="G24" s="35"/>
      <c r="H24" s="235"/>
      <c r="I24" s="235"/>
      <c r="J24" s="234"/>
      <c r="K24" s="116"/>
      <c r="L24" s="119"/>
      <c r="M24" s="149"/>
      <c r="N24" s="149"/>
      <c r="O24" s="149"/>
    </row>
    <row r="25" spans="1:15" s="150" customFormat="1" ht="15.6" customHeight="1">
      <c r="A25" s="34">
        <v>12272084000100</v>
      </c>
      <c r="B25" s="35" t="s">
        <v>24</v>
      </c>
      <c r="C25" s="36">
        <f t="shared" si="0"/>
        <v>1.0712006707E-2</v>
      </c>
      <c r="D25" s="37">
        <v>898459.22</v>
      </c>
      <c r="E25" s="38">
        <f t="shared" si="1"/>
        <v>898459.22</v>
      </c>
      <c r="F25" s="39">
        <f t="shared" si="2"/>
        <v>0</v>
      </c>
      <c r="G25" s="35"/>
      <c r="H25" s="235"/>
      <c r="I25" s="235"/>
      <c r="J25" s="234"/>
      <c r="K25" s="116"/>
      <c r="L25" s="119"/>
      <c r="M25" s="149"/>
      <c r="N25" s="149"/>
      <c r="O25" s="149"/>
    </row>
    <row r="26" spans="1:15" s="150" customFormat="1" ht="15.6" customHeight="1">
      <c r="A26" s="34">
        <v>7522669000192</v>
      </c>
      <c r="B26" s="35" t="s">
        <v>45</v>
      </c>
      <c r="C26" s="36">
        <f t="shared" si="0"/>
        <v>2.2829140170000001E-2</v>
      </c>
      <c r="D26" s="37">
        <v>1914772.09</v>
      </c>
      <c r="E26" s="38">
        <f t="shared" si="1"/>
        <v>1914772.09</v>
      </c>
      <c r="F26" s="39">
        <f t="shared" si="2"/>
        <v>0</v>
      </c>
      <c r="G26" s="35"/>
      <c r="H26" s="235"/>
      <c r="I26" s="235"/>
      <c r="J26" s="234"/>
      <c r="K26" s="116"/>
      <c r="L26" s="119"/>
      <c r="M26" s="149"/>
      <c r="N26" s="149"/>
      <c r="O26" s="149"/>
    </row>
    <row r="27" spans="1:15" s="150" customFormat="1" ht="15.6" customHeight="1">
      <c r="A27" s="34">
        <v>8467115000100</v>
      </c>
      <c r="B27" s="35" t="s">
        <v>59</v>
      </c>
      <c r="C27" s="36">
        <f t="shared" si="0"/>
        <v>1.442592773E-2</v>
      </c>
      <c r="D27" s="37">
        <v>1209960.76</v>
      </c>
      <c r="E27" s="38">
        <f t="shared" si="1"/>
        <v>1209960.76</v>
      </c>
      <c r="F27" s="39">
        <f t="shared" si="2"/>
        <v>0</v>
      </c>
      <c r="G27" s="35"/>
      <c r="H27" s="235"/>
      <c r="I27" s="235"/>
      <c r="J27" s="234"/>
      <c r="K27" s="116"/>
      <c r="L27" s="119"/>
      <c r="M27" s="149"/>
      <c r="N27" s="149"/>
      <c r="O27" s="149"/>
    </row>
    <row r="28" spans="1:15" s="150" customFormat="1" ht="15.6" customHeight="1">
      <c r="A28" s="34">
        <v>8336783000190</v>
      </c>
      <c r="B28" s="35" t="s">
        <v>37</v>
      </c>
      <c r="C28" s="36">
        <f t="shared" si="0"/>
        <v>4.1660840822E-2</v>
      </c>
      <c r="D28" s="37">
        <v>3494262.8</v>
      </c>
      <c r="E28" s="38">
        <f t="shared" si="1"/>
        <v>3494262.8</v>
      </c>
      <c r="F28" s="39">
        <f t="shared" si="2"/>
        <v>0</v>
      </c>
      <c r="G28" s="35"/>
      <c r="H28" s="235"/>
      <c r="I28" s="235"/>
      <c r="J28" s="234"/>
      <c r="K28" s="116"/>
      <c r="L28" s="119"/>
      <c r="M28" s="149"/>
      <c r="N28" s="149"/>
      <c r="O28" s="149"/>
    </row>
    <row r="29" spans="1:15" s="150" customFormat="1" ht="15.6" customHeight="1">
      <c r="A29" s="34">
        <v>1543032000104</v>
      </c>
      <c r="B29" s="35" t="s">
        <v>64</v>
      </c>
      <c r="C29" s="36">
        <f t="shared" si="0"/>
        <v>4.0108524056000003E-2</v>
      </c>
      <c r="D29" s="37">
        <v>3364063.73</v>
      </c>
      <c r="E29" s="38">
        <f t="shared" si="1"/>
        <v>3364063.73</v>
      </c>
      <c r="F29" s="39">
        <f t="shared" si="2"/>
        <v>0</v>
      </c>
      <c r="G29" s="35"/>
      <c r="H29" s="235"/>
      <c r="I29" s="235"/>
      <c r="J29" s="234"/>
      <c r="K29" s="116"/>
      <c r="L29" s="119"/>
      <c r="M29" s="149"/>
      <c r="N29" s="149"/>
      <c r="O29" s="149"/>
    </row>
    <row r="30" spans="1:15" s="150" customFormat="1" ht="15.6" customHeight="1">
      <c r="A30" s="34">
        <v>4895728000180</v>
      </c>
      <c r="B30" s="35" t="s">
        <v>22</v>
      </c>
      <c r="C30" s="36">
        <f t="shared" si="0"/>
        <v>3.0494241460000002E-2</v>
      </c>
      <c r="D30" s="37">
        <v>2557675.06</v>
      </c>
      <c r="E30" s="38">
        <f t="shared" si="1"/>
        <v>2557675.06</v>
      </c>
      <c r="F30" s="39">
        <f t="shared" si="2"/>
        <v>0</v>
      </c>
      <c r="G30" s="35"/>
      <c r="H30" s="235"/>
      <c r="I30" s="235"/>
      <c r="J30" s="234"/>
      <c r="K30" s="116"/>
      <c r="L30" s="119"/>
      <c r="M30" s="149"/>
      <c r="N30" s="149"/>
      <c r="O30" s="149"/>
    </row>
    <row r="31" spans="1:15" s="150" customFormat="1" ht="15.6" customHeight="1">
      <c r="A31" s="34">
        <v>10835932000108</v>
      </c>
      <c r="B31" s="35" t="s">
        <v>48</v>
      </c>
      <c r="C31" s="36">
        <f t="shared" si="0"/>
        <v>4.3283341167999999E-2</v>
      </c>
      <c r="D31" s="37">
        <v>3630348.45</v>
      </c>
      <c r="E31" s="38">
        <f t="shared" si="1"/>
        <v>3630348.45</v>
      </c>
      <c r="F31" s="39">
        <f t="shared" si="2"/>
        <v>0</v>
      </c>
      <c r="G31" s="35"/>
      <c r="H31" s="235"/>
      <c r="I31" s="235"/>
      <c r="J31" s="234"/>
      <c r="K31" s="116"/>
      <c r="L31" s="119"/>
      <c r="M31" s="149"/>
      <c r="N31" s="149"/>
      <c r="O31" s="149"/>
    </row>
    <row r="32" spans="1:15" s="150" customFormat="1" ht="15.6" customHeight="1">
      <c r="A32" s="34">
        <v>25086034000171</v>
      </c>
      <c r="B32" s="35" t="s">
        <v>55</v>
      </c>
      <c r="C32" s="36">
        <f t="shared" si="0"/>
        <v>7.6500617129999999E-3</v>
      </c>
      <c r="D32" s="37">
        <v>641641.54</v>
      </c>
      <c r="E32" s="38">
        <f t="shared" si="1"/>
        <v>641641.54</v>
      </c>
      <c r="F32" s="39">
        <f t="shared" si="2"/>
        <v>0</v>
      </c>
      <c r="G32" s="35"/>
      <c r="H32" s="235"/>
      <c r="I32" s="235"/>
      <c r="J32" s="234"/>
      <c r="K32" s="116"/>
      <c r="L32" s="119"/>
      <c r="M32" s="149"/>
      <c r="N32" s="149"/>
      <c r="O32" s="149"/>
    </row>
    <row r="33" spans="1:15" s="150" customFormat="1" ht="15.6" customHeight="1">
      <c r="A33" s="34">
        <v>6272793000184</v>
      </c>
      <c r="B33" s="35" t="s">
        <v>53</v>
      </c>
      <c r="C33" s="36">
        <f t="shared" si="0"/>
        <v>2.3917445156999999E-2</v>
      </c>
      <c r="D33" s="37">
        <v>2006052.62</v>
      </c>
      <c r="E33" s="38">
        <f t="shared" si="1"/>
        <v>2006052.62</v>
      </c>
      <c r="F33" s="39">
        <f t="shared" si="2"/>
        <v>0</v>
      </c>
      <c r="G33" s="35"/>
      <c r="H33" s="235"/>
      <c r="I33" s="235"/>
      <c r="J33" s="234"/>
      <c r="K33" s="116"/>
      <c r="L33" s="119"/>
      <c r="M33" s="149"/>
      <c r="N33" s="149"/>
      <c r="O33" s="149"/>
    </row>
    <row r="34" spans="1:15" s="150" customFormat="1" ht="15.6" customHeight="1">
      <c r="A34" s="34">
        <v>3467321000199</v>
      </c>
      <c r="B34" s="35" t="s">
        <v>52</v>
      </c>
      <c r="C34" s="36">
        <f t="shared" si="0"/>
        <v>2.9330391997000001E-2</v>
      </c>
      <c r="D34" s="37">
        <v>2460058.31</v>
      </c>
      <c r="E34" s="38">
        <f t="shared" si="1"/>
        <v>2460058.31</v>
      </c>
      <c r="F34" s="39">
        <f t="shared" si="2"/>
        <v>0</v>
      </c>
      <c r="G34" s="35"/>
      <c r="H34" s="235"/>
      <c r="I34" s="235"/>
      <c r="J34" s="234"/>
      <c r="K34" s="116"/>
      <c r="L34" s="119"/>
      <c r="M34" s="149"/>
      <c r="N34" s="149"/>
      <c r="O34" s="149"/>
    </row>
    <row r="35" spans="1:15" s="150" customFormat="1" ht="15.6" customHeight="1">
      <c r="A35" s="34">
        <v>6981180000116</v>
      </c>
      <c r="B35" s="35" t="s">
        <v>28</v>
      </c>
      <c r="C35" s="36">
        <f t="shared" si="0"/>
        <v>8.1148503006999995E-2</v>
      </c>
      <c r="D35" s="37">
        <v>6806252.3399999999</v>
      </c>
      <c r="E35" s="38">
        <f t="shared" si="1"/>
        <v>6806252.3399999999</v>
      </c>
      <c r="F35" s="39">
        <f t="shared" si="2"/>
        <v>0</v>
      </c>
      <c r="G35" s="35"/>
      <c r="H35" s="235"/>
      <c r="I35" s="235"/>
      <c r="J35" s="234"/>
      <c r="K35" s="116"/>
      <c r="L35" s="119"/>
      <c r="M35" s="149"/>
      <c r="N35" s="149"/>
      <c r="O35" s="149"/>
    </row>
    <row r="36" spans="1:15" s="150" customFormat="1" ht="15.6" customHeight="1">
      <c r="A36" s="34">
        <v>6840748000189</v>
      </c>
      <c r="B36" s="35" t="s">
        <v>27</v>
      </c>
      <c r="C36" s="36">
        <f t="shared" si="0"/>
        <v>1.3209092262E-2</v>
      </c>
      <c r="D36" s="37">
        <v>1107899.8600000001</v>
      </c>
      <c r="E36" s="38">
        <f t="shared" si="1"/>
        <v>1107899.8600000001</v>
      </c>
      <c r="F36" s="39">
        <f t="shared" si="2"/>
        <v>0</v>
      </c>
      <c r="G36" s="35"/>
      <c r="H36" s="235"/>
      <c r="I36" s="235"/>
      <c r="J36" s="234"/>
      <c r="K36" s="116"/>
      <c r="L36" s="119"/>
      <c r="M36" s="149"/>
      <c r="N36" s="149"/>
      <c r="O36" s="149"/>
    </row>
    <row r="37" spans="1:15" s="150" customFormat="1" ht="15.6" customHeight="1">
      <c r="A37" s="34">
        <v>5914650000166</v>
      </c>
      <c r="B37" s="35" t="s">
        <v>71</v>
      </c>
      <c r="C37" s="36">
        <f t="shared" si="0"/>
        <v>1.3368055404E-2</v>
      </c>
      <c r="D37" s="37">
        <v>1121232.74</v>
      </c>
      <c r="E37" s="38">
        <f t="shared" si="1"/>
        <v>1121232.74</v>
      </c>
      <c r="F37" s="39">
        <f t="shared" si="2"/>
        <v>0</v>
      </c>
      <c r="G37" s="35"/>
      <c r="H37" s="235"/>
      <c r="I37" s="235"/>
      <c r="J37" s="234"/>
      <c r="K37" s="116"/>
      <c r="L37" s="119"/>
      <c r="M37" s="149"/>
      <c r="N37" s="149"/>
      <c r="O37" s="149"/>
    </row>
    <row r="38" spans="1:15" s="150" customFormat="1" ht="15.6" customHeight="1">
      <c r="A38" s="34">
        <v>15139629000194</v>
      </c>
      <c r="B38" s="35" t="s">
        <v>38</v>
      </c>
      <c r="C38" s="36">
        <f t="shared" si="0"/>
        <v>5.7135476422000002E-2</v>
      </c>
      <c r="D38" s="37">
        <v>4792182.92</v>
      </c>
      <c r="E38" s="38">
        <f t="shared" si="1"/>
        <v>4792182.92</v>
      </c>
      <c r="F38" s="39">
        <f t="shared" si="2"/>
        <v>0</v>
      </c>
      <c r="G38" s="35"/>
      <c r="H38" s="235"/>
      <c r="I38" s="235"/>
      <c r="J38" s="234"/>
      <c r="K38" s="116"/>
      <c r="L38" s="119"/>
      <c r="M38" s="149"/>
      <c r="N38" s="149"/>
      <c r="O38" s="149"/>
    </row>
    <row r="39" spans="1:15" s="150" customFormat="1" ht="15.6" customHeight="1">
      <c r="A39" s="34">
        <v>7047251000170</v>
      </c>
      <c r="B39" s="35" t="s">
        <v>49</v>
      </c>
      <c r="C39" s="36">
        <f t="shared" si="0"/>
        <v>3.5184909464999997E-2</v>
      </c>
      <c r="D39" s="37">
        <v>2951100.31</v>
      </c>
      <c r="E39" s="38">
        <f t="shared" si="1"/>
        <v>2951100.31</v>
      </c>
      <c r="F39" s="39">
        <f t="shared" si="2"/>
        <v>0</v>
      </c>
      <c r="G39" s="35"/>
      <c r="H39" s="235"/>
      <c r="I39" s="235"/>
      <c r="J39" s="234"/>
      <c r="K39" s="116"/>
      <c r="L39" s="119"/>
      <c r="M39" s="149"/>
      <c r="N39" s="149"/>
      <c r="O39" s="149"/>
    </row>
    <row r="40" spans="1:15" s="150" customFormat="1" ht="15.6" customHeight="1">
      <c r="A40" s="34">
        <v>4368898000106</v>
      </c>
      <c r="B40" s="35" t="s">
        <v>26</v>
      </c>
      <c r="C40" s="36">
        <f t="shared" si="0"/>
        <v>5.4868290501999997E-2</v>
      </c>
      <c r="D40" s="37">
        <v>4602024.8899999997</v>
      </c>
      <c r="E40" s="38">
        <f t="shared" si="1"/>
        <v>4602024.8899999997</v>
      </c>
      <c r="F40" s="39">
        <f t="shared" si="2"/>
        <v>0</v>
      </c>
      <c r="G40" s="35"/>
      <c r="H40" s="235"/>
      <c r="I40" s="235"/>
      <c r="J40" s="234"/>
      <c r="K40" s="116"/>
      <c r="L40" s="119"/>
      <c r="M40" s="149"/>
      <c r="N40" s="149"/>
      <c r="O40" s="149"/>
    </row>
    <row r="41" spans="1:15" s="150" customFormat="1" ht="15.6" customHeight="1">
      <c r="A41" s="34">
        <v>8324196000181</v>
      </c>
      <c r="B41" s="35" t="s">
        <v>40</v>
      </c>
      <c r="C41" s="36">
        <f t="shared" si="0"/>
        <v>1.2953485624E-2</v>
      </c>
      <c r="D41" s="37">
        <v>1086461.1000000001</v>
      </c>
      <c r="E41" s="38">
        <f t="shared" si="1"/>
        <v>1086461.1000000001</v>
      </c>
      <c r="F41" s="39">
        <f t="shared" si="2"/>
        <v>0</v>
      </c>
      <c r="G41" s="35"/>
      <c r="H41" s="235"/>
      <c r="I41" s="235"/>
      <c r="J41" s="234"/>
      <c r="K41" s="116"/>
      <c r="L41" s="119"/>
      <c r="M41" s="149"/>
      <c r="N41" s="149"/>
      <c r="O41" s="149"/>
    </row>
    <row r="42" spans="1:15" s="150" customFormat="1" ht="15.6" customHeight="1">
      <c r="A42" s="34">
        <v>53859112000169</v>
      </c>
      <c r="B42" s="35" t="s">
        <v>56</v>
      </c>
      <c r="C42" s="36">
        <f t="shared" si="0"/>
        <v>5.8802237550000004E-3</v>
      </c>
      <c r="D42" s="37">
        <v>493198.09</v>
      </c>
      <c r="E42" s="38">
        <f t="shared" si="1"/>
        <v>493198.09</v>
      </c>
      <c r="F42" s="39">
        <f t="shared" si="2"/>
        <v>0</v>
      </c>
      <c r="G42" s="35"/>
      <c r="H42" s="235"/>
      <c r="I42" s="235"/>
      <c r="J42" s="234"/>
      <c r="K42" s="116"/>
      <c r="L42" s="119"/>
      <c r="M42" s="149"/>
      <c r="N42" s="149"/>
      <c r="O42" s="149"/>
    </row>
    <row r="43" spans="1:15" s="150" customFormat="1" ht="15.6" customHeight="1">
      <c r="A43" s="34">
        <v>33050196000188</v>
      </c>
      <c r="B43" s="35" t="s">
        <v>29</v>
      </c>
      <c r="C43" s="36">
        <f t="shared" si="0"/>
        <v>6.3375197251000007E-2</v>
      </c>
      <c r="D43" s="37">
        <v>5315533.4800000004</v>
      </c>
      <c r="E43" s="38">
        <f t="shared" si="1"/>
        <v>5315533.4800000004</v>
      </c>
      <c r="F43" s="39">
        <f t="shared" si="2"/>
        <v>0</v>
      </c>
      <c r="G43" s="35"/>
      <c r="H43" s="235"/>
      <c r="I43" s="235"/>
      <c r="J43" s="234"/>
      <c r="K43" s="116"/>
      <c r="L43" s="119"/>
      <c r="M43" s="149"/>
      <c r="N43" s="149"/>
      <c r="O43" s="149"/>
    </row>
    <row r="44" spans="1:15" s="150" customFormat="1" ht="15.6" customHeight="1">
      <c r="A44" s="34">
        <v>4172213000151</v>
      </c>
      <c r="B44" s="35" t="s">
        <v>65</v>
      </c>
      <c r="C44" s="36">
        <f t="shared" si="0"/>
        <v>2.0444286369E-2</v>
      </c>
      <c r="D44" s="37">
        <v>1714744.78</v>
      </c>
      <c r="E44" s="38">
        <f t="shared" si="1"/>
        <v>1714744.78</v>
      </c>
      <c r="F44" s="39">
        <f t="shared" si="2"/>
        <v>0</v>
      </c>
      <c r="G44" s="35"/>
      <c r="H44" s="235"/>
      <c r="I44" s="235"/>
      <c r="J44" s="234"/>
      <c r="K44" s="116"/>
      <c r="L44" s="119"/>
      <c r="M44" s="149"/>
      <c r="N44" s="149"/>
      <c r="O44" s="149"/>
    </row>
    <row r="45" spans="1:15" s="150" customFormat="1" ht="15.6" customHeight="1">
      <c r="A45" s="34">
        <v>23664303000104</v>
      </c>
      <c r="B45" s="35" t="s">
        <v>67</v>
      </c>
      <c r="C45" s="36">
        <f t="shared" si="0"/>
        <v>8.7657891299999997E-4</v>
      </c>
      <c r="D45" s="37">
        <v>73522.210000000006</v>
      </c>
      <c r="E45" s="38">
        <f t="shared" si="1"/>
        <v>73522.210000000006</v>
      </c>
      <c r="F45" s="39">
        <f t="shared" si="2"/>
        <v>0</v>
      </c>
      <c r="G45" s="35"/>
      <c r="H45" s="235"/>
      <c r="I45" s="235"/>
      <c r="J45" s="234"/>
      <c r="K45" s="116"/>
      <c r="L45" s="119"/>
      <c r="M45" s="149"/>
      <c r="N45" s="149"/>
      <c r="O45" s="149"/>
    </row>
    <row r="46" spans="1:15" s="150" customFormat="1" ht="15.6" customHeight="1">
      <c r="A46" s="34">
        <v>2328280000197</v>
      </c>
      <c r="B46" s="35" t="s">
        <v>57</v>
      </c>
      <c r="C46" s="36">
        <f t="shared" si="0"/>
        <v>3.164912164E-2</v>
      </c>
      <c r="D46" s="37">
        <v>2654539.52</v>
      </c>
      <c r="E46" s="38">
        <f t="shared" si="1"/>
        <v>2654539.52</v>
      </c>
      <c r="F46" s="39">
        <f t="shared" si="2"/>
        <v>0</v>
      </c>
      <c r="G46" s="35"/>
      <c r="H46" s="235"/>
      <c r="I46" s="235"/>
      <c r="J46" s="234"/>
      <c r="K46" s="116"/>
      <c r="L46" s="119"/>
      <c r="M46" s="149"/>
      <c r="N46" s="149"/>
      <c r="O46" s="149"/>
    </row>
    <row r="47" spans="1:15" s="150" customFormat="1" ht="15.6" customHeight="1">
      <c r="A47" s="34">
        <v>4065033000170</v>
      </c>
      <c r="B47" s="35" t="s">
        <v>69</v>
      </c>
      <c r="C47" s="36">
        <f t="shared" si="0"/>
        <v>7.4793678859999997E-3</v>
      </c>
      <c r="D47" s="37">
        <v>627324.76</v>
      </c>
      <c r="E47" s="38">
        <f t="shared" si="1"/>
        <v>627324.76</v>
      </c>
      <c r="F47" s="39">
        <f t="shared" si="2"/>
        <v>0</v>
      </c>
      <c r="G47" s="35"/>
      <c r="H47" s="235"/>
      <c r="I47" s="235"/>
      <c r="J47" s="234"/>
      <c r="K47" s="116"/>
      <c r="L47" s="119"/>
      <c r="M47" s="149"/>
      <c r="N47" s="149"/>
      <c r="O47" s="149"/>
    </row>
    <row r="48" spans="1:15" s="150" customFormat="1" ht="15.6" customHeight="1">
      <c r="A48" s="34">
        <v>61695227000193</v>
      </c>
      <c r="B48" s="35" t="s">
        <v>23</v>
      </c>
      <c r="C48" s="36">
        <f t="shared" si="0"/>
        <v>8.6897167691000005E-2</v>
      </c>
      <c r="D48" s="37">
        <v>7288416.04</v>
      </c>
      <c r="E48" s="38">
        <f t="shared" si="1"/>
        <v>7288416.04</v>
      </c>
      <c r="F48" s="39">
        <f t="shared" si="2"/>
        <v>0</v>
      </c>
      <c r="G48" s="35"/>
      <c r="H48" s="235"/>
      <c r="I48" s="235"/>
      <c r="J48" s="234"/>
      <c r="K48" s="116"/>
      <c r="L48" s="119"/>
      <c r="M48" s="149"/>
      <c r="N48" s="149"/>
      <c r="O48" s="149"/>
    </row>
    <row r="49" spans="1:15" s="150" customFormat="1" ht="15.6" customHeight="1">
      <c r="A49" s="34">
        <v>19527639000158</v>
      </c>
      <c r="B49" s="35" t="s">
        <v>106</v>
      </c>
      <c r="C49" s="36">
        <f t="shared" si="0"/>
        <v>4.2719487879999997E-3</v>
      </c>
      <c r="D49" s="37">
        <v>358305.58</v>
      </c>
      <c r="E49" s="38">
        <f t="shared" si="1"/>
        <v>358305.58</v>
      </c>
      <c r="F49" s="39">
        <f t="shared" si="2"/>
        <v>0</v>
      </c>
      <c r="G49" s="282"/>
      <c r="H49" s="235"/>
      <c r="I49" s="235"/>
      <c r="J49" s="234"/>
      <c r="K49" s="116"/>
      <c r="L49" s="119"/>
      <c r="M49" s="149"/>
      <c r="N49" s="149"/>
      <c r="O49" s="149"/>
    </row>
    <row r="50" spans="1:15" s="150" customFormat="1" ht="15.6" customHeight="1">
      <c r="A50" s="34">
        <v>9095183000140</v>
      </c>
      <c r="B50" s="35" t="s">
        <v>66</v>
      </c>
      <c r="C50" s="36">
        <f t="shared" si="0"/>
        <v>1.4198506692E-2</v>
      </c>
      <c r="D50" s="37">
        <v>1190886.04</v>
      </c>
      <c r="E50" s="38">
        <f t="shared" si="1"/>
        <v>1190886.04</v>
      </c>
      <c r="F50" s="39">
        <f t="shared" si="2"/>
        <v>0</v>
      </c>
      <c r="G50" s="35"/>
      <c r="H50" s="235"/>
      <c r="I50" s="235"/>
      <c r="J50" s="234"/>
      <c r="K50" s="116"/>
      <c r="L50" s="119"/>
      <c r="M50" s="149"/>
      <c r="N50" s="149"/>
      <c r="O50" s="149"/>
    </row>
    <row r="51" spans="1:15" s="150" customFormat="1" ht="15.6" customHeight="1">
      <c r="A51" s="34">
        <v>13017462000163</v>
      </c>
      <c r="B51" s="35" t="s">
        <v>41</v>
      </c>
      <c r="C51" s="36">
        <f t="shared" ref="C51:C82" si="3">ROUND(D51/SUM($D$19:$D$1048576),12)</f>
        <v>6.5493941400000004E-3</v>
      </c>
      <c r="D51" s="37">
        <v>549324.11</v>
      </c>
      <c r="E51" s="38">
        <f t="shared" si="1"/>
        <v>549324.11</v>
      </c>
      <c r="F51" s="39">
        <f t="shared" si="2"/>
        <v>0</v>
      </c>
      <c r="G51" s="35"/>
      <c r="H51" s="235"/>
      <c r="I51" s="235"/>
      <c r="J51" s="234"/>
      <c r="K51" s="116"/>
      <c r="L51" s="119"/>
      <c r="M51" s="149"/>
      <c r="N51" s="149"/>
      <c r="O51" s="149"/>
    </row>
    <row r="52" spans="1:15" s="150" customFormat="1" ht="15.6" customHeight="1">
      <c r="A52" s="34">
        <v>15413826000150</v>
      </c>
      <c r="B52" s="35" t="s">
        <v>54</v>
      </c>
      <c r="C52" s="36">
        <f t="shared" si="3"/>
        <v>1.4849850703E-2</v>
      </c>
      <c r="D52" s="37">
        <v>1245516.8899999999</v>
      </c>
      <c r="E52" s="38">
        <f t="shared" si="1"/>
        <v>1245516.8899999999</v>
      </c>
      <c r="F52" s="39">
        <f t="shared" si="2"/>
        <v>0</v>
      </c>
      <c r="G52" s="35"/>
      <c r="H52" s="235"/>
      <c r="I52" s="235"/>
      <c r="J52" s="234"/>
      <c r="K52" s="116"/>
      <c r="L52" s="119"/>
      <c r="M52" s="149"/>
      <c r="N52" s="149"/>
      <c r="O52" s="149"/>
    </row>
    <row r="53" spans="1:15" s="150" customFormat="1" ht="15.6" customHeight="1">
      <c r="A53" s="34">
        <v>28152650000171</v>
      </c>
      <c r="B53" s="35" t="s">
        <v>51</v>
      </c>
      <c r="C53" s="36">
        <f t="shared" si="3"/>
        <v>1.9590102586E-2</v>
      </c>
      <c r="D53" s="37">
        <v>1643100.94</v>
      </c>
      <c r="E53" s="38">
        <f t="shared" si="1"/>
        <v>1643100.94</v>
      </c>
      <c r="F53" s="39">
        <f t="shared" si="2"/>
        <v>0</v>
      </c>
      <c r="G53" s="35"/>
      <c r="H53" s="235"/>
      <c r="I53" s="235"/>
      <c r="J53" s="234"/>
      <c r="K53" s="116"/>
      <c r="L53" s="119"/>
      <c r="M53" s="149"/>
      <c r="N53" s="149"/>
      <c r="O53" s="149"/>
    </row>
    <row r="54" spans="1:15" s="150" customFormat="1" ht="15.6" customHeight="1">
      <c r="A54" s="34">
        <v>83855973000130</v>
      </c>
      <c r="B54" s="35" t="s">
        <v>72</v>
      </c>
      <c r="C54" s="36">
        <f t="shared" si="3"/>
        <v>9.3455585500000005E-4</v>
      </c>
      <c r="D54" s="37">
        <v>78384.97</v>
      </c>
      <c r="E54" s="38">
        <f t="shared" si="1"/>
        <v>78384.97</v>
      </c>
      <c r="F54" s="39">
        <f t="shared" si="2"/>
        <v>0</v>
      </c>
      <c r="G54" s="35"/>
      <c r="H54" s="235"/>
      <c r="I54" s="235"/>
      <c r="J54" s="234"/>
      <c r="K54" s="116"/>
      <c r="L54" s="119"/>
      <c r="M54" s="149"/>
      <c r="N54" s="149"/>
      <c r="O54" s="149"/>
    </row>
    <row r="55" spans="1:15" s="150" customFormat="1" ht="15.6" customHeight="1">
      <c r="A55" s="34">
        <v>60444437000146</v>
      </c>
      <c r="B55" s="35" t="s">
        <v>46</v>
      </c>
      <c r="C55" s="36">
        <f t="shared" si="3"/>
        <v>6.3442024249000001E-2</v>
      </c>
      <c r="D55" s="37">
        <v>5321138.53</v>
      </c>
      <c r="E55" s="38">
        <f t="shared" si="1"/>
        <v>5321138.53</v>
      </c>
      <c r="F55" s="39">
        <f t="shared" si="2"/>
        <v>0</v>
      </c>
      <c r="G55" s="35"/>
      <c r="H55" s="235"/>
      <c r="I55" s="235"/>
      <c r="J55" s="234"/>
      <c r="K55" s="116"/>
      <c r="L55" s="119"/>
      <c r="M55" s="149"/>
      <c r="N55" s="149"/>
      <c r="O55" s="149"/>
    </row>
    <row r="56" spans="1:15" s="150" customFormat="1" ht="15.6" customHeight="1">
      <c r="A56" s="34">
        <v>75805895000130</v>
      </c>
      <c r="B56" s="35" t="s">
        <v>60</v>
      </c>
      <c r="C56" s="36">
        <f t="shared" si="3"/>
        <v>5.9876885999999999E-4</v>
      </c>
      <c r="D56" s="37">
        <v>50221.16</v>
      </c>
      <c r="E56" s="38">
        <f t="shared" si="1"/>
        <v>50221.16</v>
      </c>
      <c r="F56" s="39">
        <f t="shared" si="2"/>
        <v>0</v>
      </c>
      <c r="G56" s="35"/>
      <c r="H56" s="235"/>
      <c r="I56" s="235"/>
      <c r="J56" s="234"/>
      <c r="K56" s="116"/>
      <c r="L56" s="119"/>
      <c r="M56" s="149"/>
      <c r="N56" s="149"/>
      <c r="O56" s="149"/>
    </row>
    <row r="57" spans="1:15" s="150" customFormat="1" ht="15.6" customHeight="1">
      <c r="A57" s="34">
        <v>1377555000110</v>
      </c>
      <c r="B57" s="35" t="s">
        <v>63</v>
      </c>
      <c r="C57" s="36">
        <f t="shared" si="3"/>
        <v>4.1958229600000001E-4</v>
      </c>
      <c r="D57" s="37">
        <v>35192.06</v>
      </c>
      <c r="E57" s="38">
        <f t="shared" si="1"/>
        <v>35192.06</v>
      </c>
      <c r="F57" s="39">
        <f t="shared" si="2"/>
        <v>0</v>
      </c>
      <c r="G57" s="35"/>
      <c r="H57" s="235"/>
      <c r="I57" s="235"/>
      <c r="J57" s="234"/>
      <c r="K57" s="116"/>
      <c r="L57" s="119"/>
      <c r="M57" s="149"/>
      <c r="N57" s="149"/>
      <c r="O57" s="149"/>
    </row>
    <row r="58" spans="1:15" s="150" customFormat="1" ht="15.6" customHeight="1">
      <c r="A58" s="34">
        <v>83647990000181</v>
      </c>
      <c r="B58" s="35" t="s">
        <v>79</v>
      </c>
      <c r="C58" s="36">
        <f t="shared" si="3"/>
        <v>4.9625310400000001E-4</v>
      </c>
      <c r="D58" s="37">
        <v>41622.75</v>
      </c>
      <c r="E58" s="38">
        <f t="shared" si="1"/>
        <v>41622.75</v>
      </c>
      <c r="F58" s="39">
        <f t="shared" si="2"/>
        <v>0</v>
      </c>
      <c r="G58" s="35"/>
      <c r="H58" s="235"/>
      <c r="I58" s="235"/>
      <c r="J58" s="234"/>
      <c r="K58" s="116"/>
      <c r="L58" s="119"/>
      <c r="M58" s="149"/>
      <c r="N58" s="149"/>
      <c r="O58" s="149"/>
    </row>
    <row r="59" spans="1:15" s="150" customFormat="1" ht="15.6" customHeight="1">
      <c r="A59" s="34">
        <v>95289500000100</v>
      </c>
      <c r="B59" s="35" t="s">
        <v>61</v>
      </c>
      <c r="C59" s="36">
        <f t="shared" si="3"/>
        <v>3.2614777799999997E-4</v>
      </c>
      <c r="D59" s="37">
        <v>27355.33</v>
      </c>
      <c r="E59" s="38">
        <f t="shared" si="1"/>
        <v>27355.33</v>
      </c>
      <c r="F59" s="39">
        <f t="shared" si="2"/>
        <v>0</v>
      </c>
      <c r="G59" s="35"/>
      <c r="H59" s="235"/>
      <c r="I59" s="235"/>
      <c r="J59" s="234"/>
      <c r="K59" s="116"/>
      <c r="L59" s="119"/>
      <c r="M59" s="149"/>
      <c r="N59" s="149"/>
      <c r="O59" s="149"/>
    </row>
    <row r="60" spans="1:15" s="150" customFormat="1" ht="15.6" customHeight="1">
      <c r="A60" s="34">
        <v>88446034000155</v>
      </c>
      <c r="B60" s="35" t="s">
        <v>62</v>
      </c>
      <c r="C60" s="36">
        <f t="shared" si="3"/>
        <v>3.50782816E-4</v>
      </c>
      <c r="D60" s="37">
        <v>29421.57</v>
      </c>
      <c r="E60" s="38">
        <f t="shared" si="1"/>
        <v>29421.57</v>
      </c>
      <c r="F60" s="39">
        <f t="shared" si="2"/>
        <v>0</v>
      </c>
      <c r="G60" s="35"/>
      <c r="H60" s="235"/>
      <c r="I60" s="235"/>
      <c r="J60" s="234"/>
      <c r="K60" s="116"/>
      <c r="L60" s="119"/>
      <c r="M60" s="149"/>
      <c r="N60" s="149"/>
      <c r="O60" s="149"/>
    </row>
    <row r="61" spans="1:15" s="150" customFormat="1" ht="15.6" customHeight="1">
      <c r="A61" s="34">
        <v>27485069000109</v>
      </c>
      <c r="B61" s="35" t="s">
        <v>42</v>
      </c>
      <c r="C61" s="36">
        <f t="shared" si="3"/>
        <v>1.6566446439999999E-3</v>
      </c>
      <c r="D61" s="37">
        <v>138949.47</v>
      </c>
      <c r="E61" s="38">
        <f t="shared" si="1"/>
        <v>138949.47</v>
      </c>
      <c r="F61" s="39">
        <f t="shared" si="2"/>
        <v>0</v>
      </c>
      <c r="G61" s="35"/>
      <c r="H61" s="235"/>
      <c r="I61" s="235"/>
      <c r="J61" s="234"/>
      <c r="K61" s="116"/>
      <c r="L61" s="119"/>
      <c r="M61" s="149"/>
      <c r="N61" s="149"/>
      <c r="O61" s="149"/>
    </row>
    <row r="62" spans="1:15" s="150" customFormat="1" ht="15.6" customHeight="1">
      <c r="A62" s="34">
        <v>79850574000109</v>
      </c>
      <c r="B62" s="35" t="s">
        <v>161</v>
      </c>
      <c r="C62" s="36">
        <f t="shared" si="3"/>
        <v>8.5846234000000005E-5</v>
      </c>
      <c r="D62" s="37">
        <v>7200.27</v>
      </c>
      <c r="E62" s="38">
        <f t="shared" si="1"/>
        <v>7200.27</v>
      </c>
      <c r="F62" s="39">
        <f t="shared" si="2"/>
        <v>0</v>
      </c>
      <c r="G62" s="35"/>
      <c r="H62" s="235"/>
      <c r="I62" s="235"/>
      <c r="J62" s="234"/>
      <c r="K62" s="116"/>
      <c r="L62" s="119"/>
      <c r="M62" s="149"/>
      <c r="N62" s="149"/>
      <c r="O62" s="149"/>
    </row>
    <row r="63" spans="1:15" s="150" customFormat="1" ht="15.6" customHeight="1">
      <c r="A63" s="34">
        <v>97578090000134</v>
      </c>
      <c r="B63" s="35" t="s">
        <v>44</v>
      </c>
      <c r="C63" s="36">
        <f t="shared" si="3"/>
        <v>1.08548731E-4</v>
      </c>
      <c r="D63" s="37">
        <v>9104.42</v>
      </c>
      <c r="E63" s="38">
        <f t="shared" si="1"/>
        <v>9104.42</v>
      </c>
      <c r="F63" s="39">
        <f t="shared" si="2"/>
        <v>0</v>
      </c>
      <c r="G63" s="35"/>
      <c r="H63" s="235"/>
      <c r="I63" s="235"/>
      <c r="J63" s="234"/>
      <c r="K63" s="116"/>
      <c r="L63" s="119"/>
      <c r="M63" s="149"/>
      <c r="N63" s="149"/>
      <c r="O63" s="149"/>
    </row>
    <row r="64" spans="1:15" s="150" customFormat="1" ht="15.6" customHeight="1">
      <c r="A64" s="34">
        <v>13255658000196</v>
      </c>
      <c r="B64" s="35" t="s">
        <v>80</v>
      </c>
      <c r="C64" s="36">
        <f t="shared" si="3"/>
        <v>9.7555412099999995E-4</v>
      </c>
      <c r="D64" s="37">
        <v>81823.66</v>
      </c>
      <c r="E64" s="38">
        <f t="shared" si="1"/>
        <v>81823.66</v>
      </c>
      <c r="F64" s="39">
        <f t="shared" si="2"/>
        <v>0</v>
      </c>
      <c r="G64" s="35"/>
      <c r="H64" s="235"/>
      <c r="I64" s="235"/>
      <c r="J64" s="234"/>
      <c r="K64" s="116"/>
      <c r="L64" s="119"/>
      <c r="M64" s="149"/>
      <c r="N64" s="149"/>
      <c r="O64" s="149"/>
    </row>
    <row r="65" spans="1:15" s="150" customFormat="1" ht="15.6" customHeight="1">
      <c r="A65" s="34">
        <v>89889604000144</v>
      </c>
      <c r="B65" s="35" t="s">
        <v>43</v>
      </c>
      <c r="C65" s="36">
        <f t="shared" si="3"/>
        <v>1.6397387E-4</v>
      </c>
      <c r="D65" s="37">
        <v>13753.15</v>
      </c>
      <c r="E65" s="38">
        <f t="shared" si="1"/>
        <v>13753.15</v>
      </c>
      <c r="F65" s="39">
        <f t="shared" si="2"/>
        <v>0</v>
      </c>
      <c r="G65" s="35"/>
      <c r="H65" s="235"/>
      <c r="I65" s="235"/>
      <c r="J65" s="234"/>
      <c r="K65" s="116"/>
      <c r="L65" s="119"/>
      <c r="M65" s="149"/>
      <c r="N65" s="149"/>
      <c r="O65" s="149"/>
    </row>
    <row r="66" spans="1:15" s="150" customFormat="1" ht="15.6" customHeight="1">
      <c r="A66" s="34">
        <v>50235449000107</v>
      </c>
      <c r="B66" s="35" t="s">
        <v>81</v>
      </c>
      <c r="C66" s="36">
        <f t="shared" si="3"/>
        <v>1.3545980099999999E-4</v>
      </c>
      <c r="D66" s="37">
        <v>11361.56</v>
      </c>
      <c r="E66" s="38">
        <f t="shared" si="1"/>
        <v>11361.56</v>
      </c>
      <c r="F66" s="39">
        <f t="shared" si="2"/>
        <v>0</v>
      </c>
      <c r="G66" s="35"/>
      <c r="H66" s="235"/>
      <c r="I66" s="235"/>
      <c r="J66" s="234"/>
      <c r="K66" s="116"/>
      <c r="L66" s="119"/>
      <c r="M66" s="149"/>
      <c r="N66" s="149"/>
      <c r="O66" s="149"/>
    </row>
    <row r="67" spans="1:15" s="150" customFormat="1" ht="15.6" customHeight="1">
      <c r="A67" s="34">
        <v>49606312000132</v>
      </c>
      <c r="B67" s="35" t="s">
        <v>82</v>
      </c>
      <c r="C67" s="36">
        <f t="shared" si="3"/>
        <v>6.3688804699999998E-4</v>
      </c>
      <c r="D67" s="37">
        <v>53418.37</v>
      </c>
      <c r="E67" s="38">
        <f t="shared" si="1"/>
        <v>53418.37</v>
      </c>
      <c r="F67" s="39">
        <f t="shared" si="2"/>
        <v>0</v>
      </c>
      <c r="G67" s="35"/>
      <c r="H67" s="235"/>
      <c r="I67" s="235"/>
      <c r="J67" s="234"/>
      <c r="K67" s="116"/>
      <c r="L67" s="119"/>
      <c r="M67" s="149"/>
      <c r="N67" s="149"/>
      <c r="O67" s="149"/>
    </row>
    <row r="68" spans="1:15" s="150" customFormat="1" ht="15.6" customHeight="1">
      <c r="A68" s="34">
        <v>53176038000186</v>
      </c>
      <c r="B68" s="35" t="s">
        <v>162</v>
      </c>
      <c r="C68" s="36">
        <f t="shared" si="3"/>
        <v>1.10807594E-4</v>
      </c>
      <c r="D68" s="37">
        <v>9293.8799999999992</v>
      </c>
      <c r="E68" s="38">
        <f t="shared" si="1"/>
        <v>9293.8799999999992</v>
      </c>
      <c r="F68" s="39">
        <f t="shared" si="2"/>
        <v>0</v>
      </c>
      <c r="G68" s="35"/>
      <c r="H68" s="235"/>
      <c r="I68" s="235"/>
      <c r="J68" s="234"/>
      <c r="K68" s="116"/>
      <c r="L68" s="119"/>
      <c r="M68" s="149"/>
      <c r="N68" s="149"/>
      <c r="O68" s="149"/>
    </row>
    <row r="69" spans="1:15" s="150" customFormat="1" ht="15.6" customHeight="1">
      <c r="A69" s="34">
        <v>44560381000139</v>
      </c>
      <c r="B69" s="35" t="s">
        <v>163</v>
      </c>
      <c r="C69" s="36">
        <f t="shared" si="3"/>
        <v>3.3464111E-5</v>
      </c>
      <c r="D69" s="37">
        <v>2806.77</v>
      </c>
      <c r="E69" s="38">
        <f t="shared" si="1"/>
        <v>2806.77</v>
      </c>
      <c r="F69" s="39">
        <f t="shared" si="2"/>
        <v>0</v>
      </c>
      <c r="G69" s="35"/>
      <c r="H69" s="235"/>
      <c r="I69" s="235"/>
      <c r="J69" s="234"/>
      <c r="K69" s="116"/>
      <c r="L69" s="119"/>
      <c r="M69" s="149"/>
      <c r="N69" s="149"/>
      <c r="O69" s="149"/>
    </row>
    <row r="70" spans="1:15" s="150" customFormat="1" ht="15.6" customHeight="1">
      <c r="A70" s="34">
        <v>49313653000110</v>
      </c>
      <c r="B70" s="35" t="s">
        <v>83</v>
      </c>
      <c r="C70" s="36">
        <f t="shared" si="3"/>
        <v>2.1571956199999999E-4</v>
      </c>
      <c r="D70" s="37">
        <v>18093.27</v>
      </c>
      <c r="E70" s="38">
        <f t="shared" si="1"/>
        <v>18093.27</v>
      </c>
      <c r="F70" s="39">
        <f t="shared" si="2"/>
        <v>0</v>
      </c>
      <c r="G70" s="35"/>
      <c r="H70" s="235"/>
      <c r="I70" s="235"/>
      <c r="J70" s="234"/>
      <c r="K70" s="116"/>
      <c r="L70" s="119"/>
      <c r="M70" s="149"/>
      <c r="N70" s="149"/>
      <c r="O70" s="149"/>
    </row>
    <row r="71" spans="1:15" s="150" customFormat="1" ht="15.6" customHeight="1">
      <c r="A71" s="34">
        <v>85665990000130</v>
      </c>
      <c r="B71" s="35" t="s">
        <v>84</v>
      </c>
      <c r="C71" s="36">
        <f t="shared" si="3"/>
        <v>8.8051565000000007E-5</v>
      </c>
      <c r="D71" s="37">
        <v>7385.24</v>
      </c>
      <c r="E71" s="38">
        <f t="shared" si="1"/>
        <v>7385.24</v>
      </c>
      <c r="F71" s="39">
        <f t="shared" si="2"/>
        <v>0</v>
      </c>
      <c r="G71" s="35"/>
      <c r="H71" s="235"/>
      <c r="I71" s="235"/>
      <c r="J71" s="234"/>
      <c r="K71" s="116"/>
      <c r="L71" s="119"/>
      <c r="M71" s="149"/>
      <c r="N71" s="149"/>
      <c r="O71" s="149"/>
    </row>
    <row r="72" spans="1:15" s="150" customFormat="1" ht="15.6" customHeight="1">
      <c r="A72" s="34">
        <v>78274610000170</v>
      </c>
      <c r="B72" s="35" t="s">
        <v>96</v>
      </c>
      <c r="C72" s="36">
        <f t="shared" si="3"/>
        <v>1.7171691E-4</v>
      </c>
      <c r="D72" s="37">
        <v>14402.59</v>
      </c>
      <c r="E72" s="38">
        <f t="shared" si="1"/>
        <v>14402.59</v>
      </c>
      <c r="F72" s="39">
        <f t="shared" si="2"/>
        <v>0</v>
      </c>
      <c r="G72" s="35"/>
      <c r="H72" s="235"/>
      <c r="I72" s="235"/>
      <c r="J72" s="234"/>
      <c r="K72" s="116"/>
      <c r="L72" s="119"/>
      <c r="M72" s="149"/>
      <c r="N72" s="149"/>
      <c r="O72" s="149"/>
    </row>
    <row r="73" spans="1:15" s="150" customFormat="1" ht="15.6" customHeight="1">
      <c r="A73" s="34">
        <v>86433042000131</v>
      </c>
      <c r="B73" s="35" t="s">
        <v>85</v>
      </c>
      <c r="C73" s="36">
        <f t="shared" si="3"/>
        <v>4.3394597900000003E-4</v>
      </c>
      <c r="D73" s="37">
        <v>36396.800000000003</v>
      </c>
      <c r="E73" s="38">
        <f t="shared" si="1"/>
        <v>36396.800000000003</v>
      </c>
      <c r="F73" s="39">
        <f t="shared" si="2"/>
        <v>0</v>
      </c>
      <c r="G73" s="35"/>
      <c r="H73" s="235"/>
      <c r="I73" s="235"/>
      <c r="J73" s="234"/>
      <c r="K73" s="116"/>
      <c r="L73" s="119"/>
      <c r="M73" s="149"/>
      <c r="N73" s="149"/>
      <c r="O73" s="149"/>
    </row>
    <row r="74" spans="1:15" s="150" customFormat="1" ht="15.6" customHeight="1">
      <c r="A74" s="34">
        <v>86439510000185</v>
      </c>
      <c r="B74" s="35" t="s">
        <v>97</v>
      </c>
      <c r="C74" s="36">
        <f t="shared" si="3"/>
        <v>1.5533090899999999E-4</v>
      </c>
      <c r="D74" s="37">
        <v>13028.23</v>
      </c>
      <c r="E74" s="38">
        <f t="shared" si="1"/>
        <v>13028.23</v>
      </c>
      <c r="F74" s="39">
        <f t="shared" si="2"/>
        <v>0</v>
      </c>
      <c r="G74" s="35"/>
      <c r="H74" s="235"/>
      <c r="I74" s="235"/>
      <c r="J74" s="234"/>
      <c r="K74" s="116"/>
      <c r="L74" s="119"/>
      <c r="M74" s="149"/>
      <c r="N74" s="149"/>
      <c r="O74" s="149"/>
    </row>
    <row r="75" spans="1:15" s="150" customFormat="1" ht="15.6" customHeight="1">
      <c r="A75" s="34">
        <v>1229747000189</v>
      </c>
      <c r="B75" s="35" t="s">
        <v>173</v>
      </c>
      <c r="C75" s="36">
        <f t="shared" si="3"/>
        <v>9.8877442000000005E-5</v>
      </c>
      <c r="D75" s="37">
        <v>8293.25</v>
      </c>
      <c r="E75" s="38">
        <f t="shared" si="1"/>
        <v>8293.25</v>
      </c>
      <c r="F75" s="39">
        <f t="shared" si="2"/>
        <v>0</v>
      </c>
      <c r="G75" s="35"/>
      <c r="H75" s="235"/>
      <c r="I75" s="235"/>
      <c r="J75" s="234"/>
      <c r="K75" s="116"/>
      <c r="L75" s="119"/>
      <c r="M75" s="149"/>
      <c r="N75" s="149"/>
      <c r="O75" s="149"/>
    </row>
    <row r="76" spans="1:15" s="150" customFormat="1" ht="15.6" customHeight="1">
      <c r="A76" s="34">
        <v>86449170000173</v>
      </c>
      <c r="B76" s="35" t="s">
        <v>174</v>
      </c>
      <c r="C76" s="36">
        <f t="shared" si="3"/>
        <v>7.8603229999999995E-5</v>
      </c>
      <c r="D76" s="37">
        <v>6592.77</v>
      </c>
      <c r="E76" s="38">
        <f t="shared" si="1"/>
        <v>6592.77</v>
      </c>
      <c r="F76" s="39">
        <f t="shared" si="2"/>
        <v>0</v>
      </c>
      <c r="G76" s="35"/>
      <c r="H76" s="235"/>
      <c r="I76" s="235"/>
      <c r="J76" s="234"/>
      <c r="K76" s="116"/>
      <c r="L76" s="119"/>
      <c r="M76" s="149"/>
      <c r="N76" s="149"/>
      <c r="O76" s="149"/>
    </row>
    <row r="77" spans="1:15" s="150" customFormat="1" ht="15.6" customHeight="1">
      <c r="A77" s="34">
        <v>75568154000183</v>
      </c>
      <c r="B77" s="35" t="s">
        <v>107</v>
      </c>
      <c r="C77" s="36">
        <f t="shared" si="3"/>
        <v>5.4248493000000002E-5</v>
      </c>
      <c r="D77" s="37">
        <v>4550.04</v>
      </c>
      <c r="E77" s="38">
        <f t="shared" si="1"/>
        <v>4550.04</v>
      </c>
      <c r="F77" s="39">
        <f t="shared" si="2"/>
        <v>0</v>
      </c>
      <c r="G77" s="35"/>
      <c r="H77" s="235"/>
      <c r="I77" s="235"/>
      <c r="J77" s="234"/>
      <c r="K77" s="116"/>
      <c r="L77" s="119"/>
      <c r="M77" s="149"/>
      <c r="N77" s="149"/>
      <c r="O77" s="149"/>
    </row>
    <row r="78" spans="1:15" s="150" customFormat="1" ht="15.6" customHeight="1">
      <c r="A78" s="34">
        <v>86448057000173</v>
      </c>
      <c r="B78" s="35" t="s">
        <v>86</v>
      </c>
      <c r="C78" s="36">
        <f t="shared" si="3"/>
        <v>1.50604178E-4</v>
      </c>
      <c r="D78" s="37">
        <v>12631.78</v>
      </c>
      <c r="E78" s="38">
        <f t="shared" si="1"/>
        <v>12631.78</v>
      </c>
      <c r="F78" s="39">
        <f t="shared" si="2"/>
        <v>0</v>
      </c>
      <c r="G78" s="35"/>
      <c r="H78" s="235"/>
      <c r="I78" s="235"/>
      <c r="J78" s="234"/>
      <c r="K78" s="116"/>
      <c r="L78" s="119"/>
      <c r="M78" s="149"/>
      <c r="N78" s="149"/>
      <c r="O78" s="149"/>
    </row>
    <row r="79" spans="1:15" s="150" customFormat="1" ht="15.6" customHeight="1">
      <c r="A79" s="34">
        <v>87656989000174</v>
      </c>
      <c r="B79" s="35" t="s">
        <v>76</v>
      </c>
      <c r="C79" s="36">
        <f t="shared" si="3"/>
        <v>2.09283005E-4</v>
      </c>
      <c r="D79" s="37">
        <v>17553.41</v>
      </c>
      <c r="E79" s="38">
        <f t="shared" si="1"/>
        <v>17553.41</v>
      </c>
      <c r="F79" s="39">
        <f t="shared" si="2"/>
        <v>0</v>
      </c>
      <c r="G79" s="35"/>
      <c r="H79" s="235"/>
      <c r="I79" s="235"/>
      <c r="J79" s="234"/>
      <c r="K79" s="116"/>
      <c r="L79" s="119"/>
      <c r="M79" s="149"/>
      <c r="N79" s="149"/>
      <c r="O79" s="149"/>
    </row>
    <row r="80" spans="1:15" s="150" customFormat="1" ht="15.6" customHeight="1">
      <c r="A80" s="34">
        <v>97081434000103</v>
      </c>
      <c r="B80" s="35" t="s">
        <v>87</v>
      </c>
      <c r="C80" s="36">
        <f t="shared" si="3"/>
        <v>2.3813555799999999E-4</v>
      </c>
      <c r="D80" s="37">
        <v>19973.39</v>
      </c>
      <c r="E80" s="38">
        <f t="shared" si="1"/>
        <v>19973.39</v>
      </c>
      <c r="F80" s="39">
        <f t="shared" si="2"/>
        <v>0</v>
      </c>
      <c r="G80" s="35"/>
      <c r="H80" s="235"/>
      <c r="I80" s="235"/>
      <c r="J80" s="234"/>
      <c r="K80" s="116"/>
      <c r="L80" s="119"/>
      <c r="M80" s="149"/>
      <c r="N80" s="149"/>
      <c r="O80" s="149"/>
    </row>
    <row r="81" spans="1:15" s="150" customFormat="1" ht="15.6" customHeight="1">
      <c r="A81" s="34">
        <v>97839922000129</v>
      </c>
      <c r="B81" s="35" t="s">
        <v>74</v>
      </c>
      <c r="C81" s="36">
        <f t="shared" si="3"/>
        <v>2.8998187799999999E-4</v>
      </c>
      <c r="D81" s="37">
        <v>24321.95</v>
      </c>
      <c r="E81" s="38">
        <f t="shared" si="1"/>
        <v>24321.95</v>
      </c>
      <c r="F81" s="39">
        <f t="shared" si="2"/>
        <v>0</v>
      </c>
      <c r="G81" s="35"/>
      <c r="H81" s="235"/>
      <c r="I81" s="235"/>
      <c r="J81" s="234"/>
      <c r="K81" s="116"/>
      <c r="L81" s="119"/>
      <c r="M81" s="149"/>
      <c r="N81" s="149"/>
      <c r="O81" s="149"/>
    </row>
    <row r="82" spans="1:15" s="150" customFormat="1" ht="15.6" customHeight="1">
      <c r="A82" s="34">
        <v>9257558000121</v>
      </c>
      <c r="B82" s="35" t="s">
        <v>88</v>
      </c>
      <c r="C82" s="36">
        <f t="shared" si="3"/>
        <v>8.5572406800000003E-4</v>
      </c>
      <c r="D82" s="37">
        <v>71773.03</v>
      </c>
      <c r="E82" s="38">
        <f t="shared" si="1"/>
        <v>71773.03</v>
      </c>
      <c r="F82" s="39">
        <f t="shared" si="2"/>
        <v>0</v>
      </c>
      <c r="G82" s="35"/>
      <c r="H82" s="235"/>
      <c r="I82" s="235"/>
      <c r="J82" s="234"/>
      <c r="K82" s="116"/>
      <c r="L82" s="119"/>
      <c r="M82" s="149"/>
      <c r="N82" s="149"/>
      <c r="O82" s="149"/>
    </row>
    <row r="83" spans="1:15" s="150" customFormat="1" ht="15.6" customHeight="1">
      <c r="A83" s="34">
        <v>95824322000161</v>
      </c>
      <c r="B83" s="35" t="s">
        <v>89</v>
      </c>
      <c r="C83" s="36">
        <f t="shared" ref="C83:C94" si="4">ROUND(D83/SUM($D$19:$D$1048576),12)</f>
        <v>1.88032925E-4</v>
      </c>
      <c r="D83" s="37">
        <v>15771.08</v>
      </c>
      <c r="E83" s="38">
        <f t="shared" si="1"/>
        <v>15771.08</v>
      </c>
      <c r="F83" s="39">
        <f t="shared" si="2"/>
        <v>0</v>
      </c>
      <c r="G83" s="35"/>
      <c r="H83" s="235"/>
      <c r="I83" s="235"/>
      <c r="J83" s="234"/>
      <c r="K83" s="116"/>
      <c r="L83" s="119"/>
      <c r="M83" s="149"/>
      <c r="N83" s="149"/>
      <c r="O83" s="149"/>
    </row>
    <row r="84" spans="1:15" s="150" customFormat="1" ht="15.6" customHeight="1">
      <c r="A84" s="34">
        <v>90660754000160</v>
      </c>
      <c r="B84" s="35" t="s">
        <v>75</v>
      </c>
      <c r="C84" s="36">
        <f t="shared" si="4"/>
        <v>7.9321270800000005E-4</v>
      </c>
      <c r="D84" s="37">
        <v>66529.95</v>
      </c>
      <c r="E84" s="38">
        <f t="shared" ref="E84:E94" si="5">IF($D$14&gt;0,ROUND(D84-ROUND((C84*$D$14),2),2),D84)</f>
        <v>66529.95</v>
      </c>
      <c r="F84" s="39">
        <f t="shared" ref="F84:F94" si="6">ROUND(E84-D84,2)</f>
        <v>0</v>
      </c>
      <c r="G84" s="35"/>
      <c r="H84" s="235"/>
      <c r="I84" s="235"/>
      <c r="J84" s="234"/>
      <c r="K84" s="116"/>
      <c r="L84" s="119"/>
      <c r="M84" s="149"/>
      <c r="N84" s="149"/>
      <c r="O84" s="149"/>
    </row>
    <row r="85" spans="1:15" s="150" customFormat="1" ht="15.6" customHeight="1">
      <c r="A85" s="34">
        <v>91950261000128</v>
      </c>
      <c r="B85" s="35" t="s">
        <v>77</v>
      </c>
      <c r="C85" s="36">
        <f t="shared" si="4"/>
        <v>2.7360887199999999E-4</v>
      </c>
      <c r="D85" s="37">
        <v>22948.68</v>
      </c>
      <c r="E85" s="38">
        <f t="shared" si="5"/>
        <v>22948.68</v>
      </c>
      <c r="F85" s="39">
        <f t="shared" si="6"/>
        <v>0</v>
      </c>
      <c r="G85" s="35"/>
      <c r="H85" s="235"/>
      <c r="I85" s="235"/>
      <c r="J85" s="234"/>
      <c r="K85" s="116"/>
      <c r="L85" s="119"/>
      <c r="M85" s="149"/>
      <c r="N85" s="149"/>
      <c r="O85" s="149"/>
    </row>
    <row r="86" spans="1:15" s="150" customFormat="1" ht="15.6" customHeight="1">
      <c r="A86" s="34">
        <v>89435598000155</v>
      </c>
      <c r="B86" s="35" t="s">
        <v>90</v>
      </c>
      <c r="C86" s="36">
        <f t="shared" si="4"/>
        <v>2.37863841E-4</v>
      </c>
      <c r="D86" s="37">
        <v>19950.599999999999</v>
      </c>
      <c r="E86" s="38">
        <f t="shared" si="5"/>
        <v>19950.599999999999</v>
      </c>
      <c r="F86" s="39">
        <f t="shared" si="6"/>
        <v>0</v>
      </c>
      <c r="G86" s="35"/>
      <c r="H86" s="235"/>
      <c r="I86" s="235"/>
      <c r="J86" s="234"/>
      <c r="K86" s="116"/>
      <c r="L86" s="119"/>
      <c r="M86" s="149"/>
      <c r="N86" s="149"/>
      <c r="O86" s="149"/>
    </row>
    <row r="87" spans="1:15" s="150" customFormat="1" ht="15.6" customHeight="1">
      <c r="A87" s="34">
        <v>97505838000179</v>
      </c>
      <c r="B87" s="35" t="s">
        <v>110</v>
      </c>
      <c r="C87" s="36">
        <f t="shared" si="4"/>
        <v>1.5318554899999999E-4</v>
      </c>
      <c r="D87" s="37">
        <v>12848.29</v>
      </c>
      <c r="E87" s="38">
        <f t="shared" si="5"/>
        <v>12848.29</v>
      </c>
      <c r="F87" s="39">
        <f t="shared" si="6"/>
        <v>0</v>
      </c>
      <c r="G87" s="35"/>
      <c r="H87" s="235"/>
      <c r="I87" s="235"/>
      <c r="J87" s="234"/>
      <c r="K87" s="116"/>
      <c r="L87" s="119"/>
      <c r="M87" s="149"/>
      <c r="N87" s="149"/>
      <c r="O87" s="149"/>
    </row>
    <row r="88" spans="1:15" s="150" customFormat="1" ht="15.6" customHeight="1">
      <c r="A88" s="34">
        <v>98042963000152</v>
      </c>
      <c r="B88" s="35" t="s">
        <v>91</v>
      </c>
      <c r="C88" s="36">
        <f t="shared" si="4"/>
        <v>1.10685268E-4</v>
      </c>
      <c r="D88" s="37">
        <v>9283.6200000000008</v>
      </c>
      <c r="E88" s="38">
        <f t="shared" si="5"/>
        <v>9283.6200000000008</v>
      </c>
      <c r="F88" s="39">
        <f t="shared" si="6"/>
        <v>0</v>
      </c>
      <c r="G88" s="35"/>
      <c r="H88" s="235"/>
      <c r="I88" s="235"/>
      <c r="J88" s="234"/>
      <c r="K88" s="116"/>
      <c r="L88" s="119"/>
      <c r="M88" s="149"/>
      <c r="N88" s="149"/>
      <c r="O88" s="149"/>
    </row>
    <row r="89" spans="1:15" s="150" customFormat="1" ht="15.6" customHeight="1">
      <c r="A89" s="34">
        <v>55188502000180</v>
      </c>
      <c r="B89" s="35" t="s">
        <v>92</v>
      </c>
      <c r="C89" s="36">
        <f t="shared" si="4"/>
        <v>7.2172275999999994E-5</v>
      </c>
      <c r="D89" s="37">
        <v>6053.38</v>
      </c>
      <c r="E89" s="38">
        <f t="shared" si="5"/>
        <v>6053.38</v>
      </c>
      <c r="F89" s="39">
        <f t="shared" si="6"/>
        <v>0</v>
      </c>
      <c r="G89" s="35"/>
      <c r="H89" s="235"/>
      <c r="I89" s="235"/>
      <c r="J89" s="234"/>
      <c r="K89" s="116"/>
      <c r="L89" s="119"/>
      <c r="M89" s="149"/>
      <c r="N89" s="149"/>
      <c r="O89" s="149"/>
    </row>
    <row r="90" spans="1:15" s="150" customFormat="1" ht="15.6" customHeight="1">
      <c r="A90" s="34">
        <v>86444163000189</v>
      </c>
      <c r="B90" s="35" t="s">
        <v>93</v>
      </c>
      <c r="C90" s="36">
        <f t="shared" si="4"/>
        <v>4.6927944099999999E-4</v>
      </c>
      <c r="D90" s="37">
        <v>39360.36</v>
      </c>
      <c r="E90" s="38">
        <f t="shared" si="5"/>
        <v>39360.36</v>
      </c>
      <c r="F90" s="39">
        <f t="shared" si="6"/>
        <v>0</v>
      </c>
      <c r="G90" s="35"/>
      <c r="H90" s="235"/>
      <c r="I90" s="235"/>
      <c r="J90" s="234"/>
      <c r="K90" s="116"/>
      <c r="L90" s="119"/>
      <c r="M90" s="149"/>
      <c r="N90" s="149"/>
      <c r="O90" s="149"/>
    </row>
    <row r="91" spans="1:15" s="150" customFormat="1" ht="15.6" customHeight="1">
      <c r="A91" s="34">
        <v>11615872000180</v>
      </c>
      <c r="B91" s="35" t="s">
        <v>94</v>
      </c>
      <c r="C91" s="36">
        <f t="shared" si="4"/>
        <v>2.2847357E-5</v>
      </c>
      <c r="D91" s="37">
        <v>1916.3</v>
      </c>
      <c r="E91" s="38">
        <f t="shared" si="5"/>
        <v>1916.3</v>
      </c>
      <c r="F91" s="39">
        <f t="shared" si="6"/>
        <v>0</v>
      </c>
      <c r="G91" s="35"/>
      <c r="H91" s="235"/>
      <c r="I91" s="235"/>
      <c r="J91" s="234"/>
      <c r="K91" s="116"/>
      <c r="L91" s="119"/>
      <c r="M91" s="149"/>
      <c r="N91" s="149"/>
      <c r="O91" s="149"/>
    </row>
    <row r="92" spans="1:15" s="150" customFormat="1" ht="15.6" customHeight="1">
      <c r="A92" s="34">
        <v>11810343000138</v>
      </c>
      <c r="B92" s="35" t="s">
        <v>108</v>
      </c>
      <c r="C92" s="36">
        <f t="shared" si="4"/>
        <v>1.7618921099999999E-4</v>
      </c>
      <c r="D92" s="37">
        <v>14777.7</v>
      </c>
      <c r="E92" s="38">
        <f t="shared" si="5"/>
        <v>14777.7</v>
      </c>
      <c r="F92" s="39">
        <f t="shared" si="6"/>
        <v>0</v>
      </c>
      <c r="G92" s="35"/>
      <c r="H92" s="235"/>
      <c r="I92" s="235"/>
      <c r="J92" s="234"/>
      <c r="K92" s="116"/>
      <c r="L92" s="119"/>
      <c r="M92" s="149"/>
      <c r="N92" s="149"/>
      <c r="O92" s="149"/>
    </row>
    <row r="93" spans="1:15" s="150" customFormat="1" ht="15.6" customHeight="1">
      <c r="A93" s="34">
        <v>78829843000192</v>
      </c>
      <c r="B93" s="35" t="s">
        <v>109</v>
      </c>
      <c r="C93" s="36">
        <f t="shared" si="4"/>
        <v>1.4031613099999999E-4</v>
      </c>
      <c r="D93" s="37">
        <v>11768.88</v>
      </c>
      <c r="E93" s="38">
        <f t="shared" si="5"/>
        <v>11768.88</v>
      </c>
      <c r="F93" s="39">
        <f t="shared" si="6"/>
        <v>0</v>
      </c>
      <c r="G93" s="35"/>
      <c r="H93" s="235"/>
      <c r="I93" s="235"/>
      <c r="J93" s="234"/>
      <c r="K93" s="116"/>
      <c r="L93" s="119"/>
      <c r="M93" s="149"/>
      <c r="N93" s="149"/>
      <c r="O93" s="149"/>
    </row>
    <row r="94" spans="1:15" s="150" customFormat="1" ht="15.6" customHeight="1">
      <c r="A94" s="34">
        <v>52777034000190</v>
      </c>
      <c r="B94" s="35" t="s">
        <v>95</v>
      </c>
      <c r="C94" s="36">
        <f t="shared" si="4"/>
        <v>3.8685560100000001E-4</v>
      </c>
      <c r="D94" s="37">
        <v>32447.14</v>
      </c>
      <c r="E94" s="38">
        <f t="shared" si="5"/>
        <v>32447.14</v>
      </c>
      <c r="F94" s="39">
        <f t="shared" si="6"/>
        <v>0</v>
      </c>
      <c r="G94" s="35"/>
      <c r="H94" s="235"/>
      <c r="I94" s="235"/>
      <c r="J94" s="234"/>
      <c r="K94" s="116"/>
      <c r="L94" s="119"/>
      <c r="M94" s="149"/>
      <c r="N94" s="149"/>
      <c r="O94" s="149"/>
    </row>
    <row r="95" spans="1:15" s="150" customFormat="1" ht="15.6" customHeight="1">
      <c r="A95" s="34"/>
      <c r="B95" s="35"/>
      <c r="C95" s="36"/>
      <c r="D95" s="37"/>
      <c r="E95" s="38"/>
      <c r="F95" s="39"/>
      <c r="G95" s="35"/>
      <c r="H95" s="235"/>
      <c r="I95" s="235"/>
      <c r="J95" s="234"/>
      <c r="K95" s="116"/>
      <c r="L95" s="119"/>
      <c r="M95" s="149"/>
      <c r="N95" s="149"/>
      <c r="O95" s="149"/>
    </row>
  </sheetData>
  <mergeCells count="1">
    <mergeCell ref="B10:B12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6781-0B09-444C-A05C-CFE7103BC405}">
  <dimension ref="A1:Z95"/>
  <sheetViews>
    <sheetView showGridLines="0" workbookViewId="0">
      <selection activeCell="A12" sqref="A12"/>
    </sheetView>
  </sheetViews>
  <sheetFormatPr defaultColWidth="7.25" defaultRowHeight="14.25"/>
  <cols>
    <col min="1" max="1" width="18.375" customWidth="1"/>
    <col min="2" max="2" width="24.75" customWidth="1"/>
    <col min="3" max="3" width="18.125" customWidth="1"/>
    <col min="4" max="4" width="14.25" customWidth="1"/>
    <col min="5" max="5" width="15.125" customWidth="1"/>
    <col min="6" max="6" width="17.25" bestFit="1" customWidth="1"/>
    <col min="7" max="7" width="19.25" bestFit="1" customWidth="1"/>
    <col min="8" max="8" width="12.875" bestFit="1" customWidth="1"/>
    <col min="9" max="9" width="20.625" bestFit="1" customWidth="1"/>
    <col min="10" max="10" width="12.375" bestFit="1" customWidth="1"/>
  </cols>
  <sheetData>
    <row r="1" spans="1:26" ht="15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 ht="21" customHeight="1">
      <c r="A2" s="101"/>
      <c r="B2" s="103" t="s">
        <v>125</v>
      </c>
      <c r="C2" s="104"/>
      <c r="D2" s="104"/>
      <c r="E2" s="104"/>
      <c r="F2" s="105"/>
      <c r="G2" s="104"/>
      <c r="H2" s="104"/>
      <c r="I2" s="104"/>
      <c r="J2" s="226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ht="12.95" customHeight="1">
      <c r="A3" s="101"/>
      <c r="B3" s="103" t="s">
        <v>126</v>
      </c>
      <c r="C3" s="104"/>
      <c r="D3" s="104"/>
      <c r="E3" s="104"/>
      <c r="F3" s="104"/>
      <c r="G3" s="104"/>
      <c r="H3" s="104"/>
      <c r="I3" s="104"/>
      <c r="J3" s="226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15" customHeight="1">
      <c r="A4" s="104"/>
      <c r="B4" s="104"/>
      <c r="C4" s="104"/>
      <c r="D4" s="104"/>
      <c r="E4" s="104"/>
      <c r="F4" s="106"/>
      <c r="G4" s="106"/>
      <c r="H4" s="106"/>
      <c r="I4" s="106"/>
      <c r="J4" s="104"/>
      <c r="K4" s="105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7"/>
    </row>
    <row r="5" spans="1:26" ht="16.5" customHeight="1">
      <c r="A5" s="108"/>
      <c r="B5" s="109" t="s">
        <v>172</v>
      </c>
      <c r="C5" s="108"/>
      <c r="D5" s="108"/>
      <c r="E5" s="108"/>
      <c r="F5" s="108"/>
      <c r="G5" s="108"/>
      <c r="H5" s="110"/>
      <c r="I5" s="227"/>
      <c r="J5" s="28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5">
      <c r="A6" s="104"/>
      <c r="B6" s="104"/>
      <c r="C6" s="111"/>
      <c r="D6" s="112" t="s">
        <v>30</v>
      </c>
      <c r="E6" s="112"/>
      <c r="F6" s="113"/>
      <c r="G6" s="284"/>
      <c r="H6" s="285"/>
      <c r="I6" s="153"/>
      <c r="J6" s="153"/>
      <c r="K6" s="153"/>
      <c r="L6" s="284"/>
      <c r="M6" s="284"/>
      <c r="N6" s="284"/>
      <c r="O6" s="28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t="25.5" customHeight="1">
      <c r="A7" s="116"/>
      <c r="B7" s="116"/>
      <c r="C7" s="117"/>
      <c r="D7" s="118" t="s">
        <v>128</v>
      </c>
      <c r="E7" s="118" t="s">
        <v>129</v>
      </c>
      <c r="F7" s="118" t="s">
        <v>130</v>
      </c>
      <c r="G7" s="286"/>
      <c r="H7" s="287"/>
      <c r="I7" s="229" t="s">
        <v>148</v>
      </c>
      <c r="J7" s="229"/>
      <c r="K7" s="104"/>
      <c r="L7" s="286"/>
      <c r="M7" s="286"/>
      <c r="N7" s="286"/>
      <c r="O7" s="28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 spans="1:26" ht="15" customHeight="1">
      <c r="A8" s="116"/>
      <c r="B8" s="116"/>
      <c r="C8" s="288" t="s">
        <v>131</v>
      </c>
      <c r="D8" s="288">
        <v>86731723.429999992</v>
      </c>
      <c r="E8" s="122">
        <v>1</v>
      </c>
      <c r="F8" s="289">
        <v>76</v>
      </c>
      <c r="G8" s="286"/>
      <c r="H8" s="287"/>
      <c r="I8" s="230" t="s">
        <v>149</v>
      </c>
      <c r="J8" s="290">
        <v>73.77</v>
      </c>
      <c r="K8" s="116"/>
      <c r="L8" s="116"/>
      <c r="M8" s="286"/>
      <c r="N8" s="286"/>
      <c r="O8" s="28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15" customHeight="1">
      <c r="A9" s="116"/>
      <c r="B9" s="146"/>
      <c r="C9" s="291" t="s">
        <v>132</v>
      </c>
      <c r="D9" s="125"/>
      <c r="E9" s="126" t="s">
        <v>19</v>
      </c>
      <c r="F9" s="126" t="s">
        <v>19</v>
      </c>
      <c r="G9" s="286"/>
      <c r="H9" s="287"/>
      <c r="I9" s="232" t="s">
        <v>36</v>
      </c>
      <c r="J9" s="292">
        <v>0</v>
      </c>
      <c r="K9" s="116"/>
      <c r="L9" s="116"/>
      <c r="M9" s="286"/>
      <c r="N9" s="286"/>
      <c r="O9" s="28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 ht="15" customHeight="1">
      <c r="A10" s="116"/>
      <c r="B10" s="336"/>
      <c r="C10" s="293" t="s">
        <v>133</v>
      </c>
      <c r="D10" s="128">
        <v>62080.700000000012</v>
      </c>
      <c r="E10" s="129" t="s">
        <v>19</v>
      </c>
      <c r="F10" s="129" t="s">
        <v>19</v>
      </c>
      <c r="G10" s="286"/>
      <c r="H10" s="287"/>
      <c r="I10" s="232" t="s">
        <v>150</v>
      </c>
      <c r="J10" s="292">
        <v>86669529.830000043</v>
      </c>
      <c r="K10" s="116"/>
      <c r="L10" s="116"/>
      <c r="M10" s="286"/>
      <c r="N10" s="286"/>
      <c r="O10" s="28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ht="15" customHeight="1">
      <c r="A11" s="116"/>
      <c r="B11" s="337"/>
      <c r="C11" s="293" t="s">
        <v>134</v>
      </c>
      <c r="D11" s="128">
        <v>86669529.830000043</v>
      </c>
      <c r="E11" s="129" t="s">
        <v>19</v>
      </c>
      <c r="F11" s="129" t="s">
        <v>19</v>
      </c>
      <c r="G11" s="294"/>
      <c r="H11" s="287"/>
      <c r="I11" s="232" t="s">
        <v>151</v>
      </c>
      <c r="J11" s="292">
        <v>86669603.600000039</v>
      </c>
      <c r="K11" s="116"/>
      <c r="L11" s="116"/>
      <c r="M11" s="286"/>
      <c r="N11" s="286"/>
      <c r="O11" s="28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ht="15" customHeight="1">
      <c r="A12" s="116"/>
      <c r="B12" s="337"/>
      <c r="C12" s="295" t="s">
        <v>135</v>
      </c>
      <c r="D12" s="133">
        <v>73.77</v>
      </c>
      <c r="E12" s="134" t="s">
        <v>19</v>
      </c>
      <c r="F12" s="135" t="s">
        <v>19</v>
      </c>
      <c r="G12" s="294"/>
      <c r="H12" s="287"/>
      <c r="I12" s="232" t="s">
        <v>152</v>
      </c>
      <c r="J12" s="292">
        <v>62080.700000000012</v>
      </c>
      <c r="K12" s="146"/>
      <c r="L12" s="116"/>
      <c r="M12" s="286"/>
      <c r="N12" s="286"/>
      <c r="O12" s="28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15" customHeight="1">
      <c r="A13" s="116"/>
      <c r="B13" s="136"/>
      <c r="C13" s="295" t="s">
        <v>136</v>
      </c>
      <c r="D13" s="133">
        <v>86731684.299999997</v>
      </c>
      <c r="E13" s="134">
        <v>0.9999995488386666</v>
      </c>
      <c r="F13" s="135" t="s">
        <v>19</v>
      </c>
      <c r="G13" s="137"/>
      <c r="H13" s="137"/>
      <c r="I13" s="232" t="s">
        <v>153</v>
      </c>
      <c r="J13" s="292">
        <v>86731684.300000042</v>
      </c>
      <c r="K13" s="116"/>
      <c r="L13" s="286"/>
      <c r="M13" s="286"/>
      <c r="N13" s="286"/>
      <c r="O13" s="28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ht="15" customHeight="1">
      <c r="A14" s="116"/>
      <c r="B14" s="296"/>
      <c r="C14" s="297" t="s">
        <v>137</v>
      </c>
      <c r="D14" s="140">
        <v>39.129999995231628</v>
      </c>
      <c r="E14" s="141">
        <v>4.5116133345157062E-7</v>
      </c>
      <c r="F14" s="142" t="s">
        <v>19</v>
      </c>
      <c r="G14" s="294"/>
      <c r="H14" s="287"/>
      <c r="I14" s="232" t="s">
        <v>154</v>
      </c>
      <c r="J14" s="292">
        <v>86731723.429999992</v>
      </c>
      <c r="K14" s="136"/>
      <c r="L14" s="116"/>
      <c r="M14" s="286"/>
      <c r="N14" s="286"/>
      <c r="O14" s="28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ht="27">
      <c r="A15" s="143"/>
      <c r="B15" s="143"/>
      <c r="C15" s="116"/>
      <c r="D15" s="116"/>
      <c r="E15" s="116"/>
      <c r="F15" s="116"/>
      <c r="G15" s="286"/>
      <c r="H15" s="287"/>
      <c r="I15" s="232" t="s">
        <v>155</v>
      </c>
      <c r="J15" s="292" t="s">
        <v>167</v>
      </c>
      <c r="K15" s="116"/>
      <c r="L15" s="286"/>
      <c r="M15" s="286"/>
      <c r="N15" s="286"/>
      <c r="O15" s="28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ht="15" customHeight="1">
      <c r="A16" s="144"/>
      <c r="B16" s="144"/>
      <c r="C16" s="145">
        <v>0.99999999999900002</v>
      </c>
      <c r="D16" s="144">
        <v>86731723.429999992</v>
      </c>
      <c r="E16" s="144">
        <v>86731684.299999982</v>
      </c>
      <c r="F16" s="144">
        <v>-39.129999999999988</v>
      </c>
      <c r="G16" s="144">
        <v>0</v>
      </c>
      <c r="H16" s="287"/>
      <c r="I16" s="232" t="s">
        <v>157</v>
      </c>
      <c r="J16" s="292">
        <v>86669529.830000043</v>
      </c>
      <c r="K16" s="146"/>
      <c r="L16" s="146"/>
      <c r="M16" s="294"/>
      <c r="N16" s="294"/>
      <c r="O16" s="294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15" ht="39" customHeight="1">
      <c r="A17" s="118" t="s">
        <v>138</v>
      </c>
      <c r="B17" s="118" t="s">
        <v>139</v>
      </c>
      <c r="C17" s="118" t="s">
        <v>140</v>
      </c>
      <c r="D17" s="118" t="s">
        <v>141</v>
      </c>
      <c r="E17" s="118" t="s">
        <v>142</v>
      </c>
      <c r="F17" s="147" t="s">
        <v>143</v>
      </c>
      <c r="G17" s="118" t="s">
        <v>144</v>
      </c>
      <c r="H17" s="298"/>
      <c r="I17" s="232" t="s">
        <v>158</v>
      </c>
      <c r="J17" s="292">
        <v>62119.829999949339</v>
      </c>
      <c r="K17" s="292">
        <v>86731723.429999992</v>
      </c>
      <c r="L17" s="299"/>
      <c r="M17" s="299"/>
      <c r="N17" s="299"/>
      <c r="O17" s="299"/>
    </row>
    <row r="18" spans="1:15" ht="15.6" customHeight="1">
      <c r="A18" s="29">
        <v>3034433000156</v>
      </c>
      <c r="B18" s="30" t="s">
        <v>78</v>
      </c>
      <c r="C18" s="300">
        <v>0</v>
      </c>
      <c r="D18" s="301">
        <v>86731723.429999992</v>
      </c>
      <c r="E18" s="301">
        <v>86731684.299999982</v>
      </c>
      <c r="F18" s="302">
        <v>-39.129999999999988</v>
      </c>
      <c r="G18" s="30"/>
      <c r="H18" s="235"/>
      <c r="I18" s="235"/>
      <c r="J18" s="234"/>
      <c r="K18" s="116"/>
      <c r="L18" s="286"/>
      <c r="M18" s="299"/>
      <c r="N18" s="299"/>
      <c r="O18" s="299"/>
    </row>
    <row r="19" spans="1:15" ht="15.6" customHeight="1">
      <c r="A19" s="34">
        <v>2016440000162</v>
      </c>
      <c r="B19" s="35" t="s">
        <v>39</v>
      </c>
      <c r="C19" s="303">
        <v>3.0122188937E-2</v>
      </c>
      <c r="D19" s="304">
        <v>2612549.36</v>
      </c>
      <c r="E19" s="305">
        <v>2612548.1800000002</v>
      </c>
      <c r="F19" s="306">
        <v>-1.18</v>
      </c>
      <c r="G19" s="35"/>
      <c r="H19" s="235"/>
      <c r="I19" s="235"/>
      <c r="J19" s="234"/>
      <c r="K19" s="116"/>
      <c r="L19" s="286"/>
      <c r="M19" s="299"/>
      <c r="N19" s="299"/>
      <c r="O19" s="299"/>
    </row>
    <row r="20" spans="1:15" ht="15.6" customHeight="1">
      <c r="A20" s="34">
        <v>2341467000120</v>
      </c>
      <c r="B20" s="35" t="s">
        <v>68</v>
      </c>
      <c r="C20" s="303">
        <v>1.9165277989000001E-2</v>
      </c>
      <c r="D20" s="304">
        <v>1662237.59</v>
      </c>
      <c r="E20" s="305">
        <v>1662236.84</v>
      </c>
      <c r="F20" s="306">
        <v>-0.75</v>
      </c>
      <c r="G20" s="35"/>
      <c r="H20" s="235"/>
      <c r="I20" s="235"/>
      <c r="J20" s="234"/>
      <c r="K20" s="136"/>
      <c r="L20" s="286"/>
      <c r="M20" s="299"/>
      <c r="N20" s="299"/>
      <c r="O20" s="299"/>
    </row>
    <row r="21" spans="1:15" ht="15.6" customHeight="1">
      <c r="A21" s="34">
        <v>33050071000158</v>
      </c>
      <c r="B21" s="35" t="s">
        <v>47</v>
      </c>
      <c r="C21" s="303">
        <v>3.0955919054999999E-2</v>
      </c>
      <c r="D21" s="304">
        <v>2684860.21</v>
      </c>
      <c r="E21" s="305">
        <v>2684859</v>
      </c>
      <c r="F21" s="306">
        <v>-1.21</v>
      </c>
      <c r="G21" s="35"/>
      <c r="H21" s="235"/>
      <c r="I21" s="235"/>
      <c r="J21" s="234"/>
      <c r="K21" s="116"/>
      <c r="L21" s="286"/>
      <c r="M21" s="299"/>
      <c r="N21" s="299"/>
      <c r="O21" s="299"/>
    </row>
    <row r="22" spans="1:15" ht="15.6" customHeight="1">
      <c r="A22" s="34">
        <v>2302100000106</v>
      </c>
      <c r="B22" s="35" t="s">
        <v>50</v>
      </c>
      <c r="C22" s="303">
        <v>2.2076355850999999E-2</v>
      </c>
      <c r="D22" s="304">
        <v>1914720.39</v>
      </c>
      <c r="E22" s="305">
        <v>1914719.53</v>
      </c>
      <c r="F22" s="306">
        <v>-0.86</v>
      </c>
      <c r="G22" s="35"/>
      <c r="H22" s="235"/>
      <c r="I22" s="235"/>
      <c r="J22" s="234"/>
      <c r="K22" s="116"/>
      <c r="L22" s="286"/>
      <c r="M22" s="299"/>
      <c r="N22" s="299"/>
      <c r="O22" s="299"/>
    </row>
    <row r="23" spans="1:15" ht="15.6" customHeight="1">
      <c r="A23" s="34">
        <v>7282377000120</v>
      </c>
      <c r="B23" s="35" t="s">
        <v>70</v>
      </c>
      <c r="C23" s="303">
        <v>9.4468861859999999E-3</v>
      </c>
      <c r="D23" s="304">
        <v>819344.72</v>
      </c>
      <c r="E23" s="305">
        <v>819344.35</v>
      </c>
      <c r="F23" s="306">
        <v>-0.37</v>
      </c>
      <c r="G23" s="35"/>
      <c r="H23" s="235"/>
      <c r="I23" s="235"/>
      <c r="J23" s="234"/>
      <c r="K23" s="116"/>
      <c r="L23" s="286"/>
      <c r="M23" s="299"/>
      <c r="N23" s="299"/>
      <c r="O23" s="299"/>
    </row>
    <row r="24" spans="1:15" ht="15.6" customHeight="1">
      <c r="A24" s="34">
        <v>5965546000109</v>
      </c>
      <c r="B24" s="35" t="s">
        <v>25</v>
      </c>
      <c r="C24" s="303">
        <v>5.2709984530000002E-3</v>
      </c>
      <c r="D24" s="304">
        <v>457162.78</v>
      </c>
      <c r="E24" s="305">
        <v>457162.57</v>
      </c>
      <c r="F24" s="306">
        <v>-0.21</v>
      </c>
      <c r="G24" s="35"/>
      <c r="H24" s="235"/>
      <c r="I24" s="235"/>
      <c r="J24" s="234"/>
      <c r="K24" s="116"/>
      <c r="L24" s="286"/>
      <c r="M24" s="299"/>
      <c r="N24" s="299"/>
      <c r="O24" s="299"/>
    </row>
    <row r="25" spans="1:15" ht="15.6" customHeight="1">
      <c r="A25" s="34">
        <v>12272084000100</v>
      </c>
      <c r="B25" s="35" t="s">
        <v>24</v>
      </c>
      <c r="C25" s="303">
        <v>1.0907722602E-2</v>
      </c>
      <c r="D25" s="304">
        <v>946045.58</v>
      </c>
      <c r="E25" s="305">
        <v>946045.15</v>
      </c>
      <c r="F25" s="306">
        <v>-0.43</v>
      </c>
      <c r="G25" s="35"/>
      <c r="H25" s="235"/>
      <c r="I25" s="235"/>
      <c r="J25" s="234"/>
      <c r="K25" s="116"/>
      <c r="L25" s="286"/>
      <c r="M25" s="299"/>
      <c r="N25" s="299"/>
      <c r="O25" s="299"/>
    </row>
    <row r="26" spans="1:15" ht="15.6" customHeight="1">
      <c r="A26" s="34">
        <v>7522669000192</v>
      </c>
      <c r="B26" s="35" t="s">
        <v>45</v>
      </c>
      <c r="C26" s="303">
        <v>2.2213310122E-2</v>
      </c>
      <c r="D26" s="304">
        <v>1926598.67</v>
      </c>
      <c r="E26" s="305">
        <v>1926597.8</v>
      </c>
      <c r="F26" s="306">
        <v>-0.87</v>
      </c>
      <c r="G26" s="35"/>
      <c r="H26" s="235"/>
      <c r="I26" s="235"/>
      <c r="J26" s="234"/>
      <c r="K26" s="116"/>
      <c r="L26" s="286"/>
      <c r="M26" s="299"/>
      <c r="N26" s="299"/>
      <c r="O26" s="299"/>
    </row>
    <row r="27" spans="1:15" ht="15.6" customHeight="1">
      <c r="A27" s="34">
        <v>8467115000100</v>
      </c>
      <c r="B27" s="35" t="s">
        <v>59</v>
      </c>
      <c r="C27" s="303">
        <v>1.6771096462E-2</v>
      </c>
      <c r="D27" s="304">
        <v>1454586.1</v>
      </c>
      <c r="E27" s="305">
        <v>1454585.44</v>
      </c>
      <c r="F27" s="306">
        <v>-0.66</v>
      </c>
      <c r="G27" s="35"/>
      <c r="H27" s="235"/>
      <c r="I27" s="235"/>
      <c r="J27" s="234"/>
      <c r="K27" s="116"/>
      <c r="L27" s="286"/>
      <c r="M27" s="299"/>
      <c r="N27" s="299"/>
      <c r="O27" s="299"/>
    </row>
    <row r="28" spans="1:15" ht="15.6" customHeight="1">
      <c r="A28" s="34">
        <v>8336783000190</v>
      </c>
      <c r="B28" s="35" t="s">
        <v>37</v>
      </c>
      <c r="C28" s="303">
        <v>4.2473941187E-2</v>
      </c>
      <c r="D28" s="304">
        <v>3683838.12</v>
      </c>
      <c r="E28" s="305">
        <v>3683836.46</v>
      </c>
      <c r="F28" s="306">
        <v>-1.66</v>
      </c>
      <c r="G28" s="35"/>
      <c r="H28" s="235"/>
      <c r="I28" s="235"/>
      <c r="J28" s="234"/>
      <c r="K28" s="116"/>
      <c r="L28" s="286"/>
      <c r="M28" s="299"/>
      <c r="N28" s="299"/>
      <c r="O28" s="299"/>
    </row>
    <row r="29" spans="1:15" ht="15.6" customHeight="1">
      <c r="A29" s="34">
        <v>1543032000104</v>
      </c>
      <c r="B29" s="35" t="s">
        <v>64</v>
      </c>
      <c r="C29" s="303">
        <v>3.7385489550999997E-2</v>
      </c>
      <c r="D29" s="304">
        <v>3242507.94</v>
      </c>
      <c r="E29" s="305">
        <v>3242506.48</v>
      </c>
      <c r="F29" s="306">
        <v>-1.46</v>
      </c>
      <c r="G29" s="35"/>
      <c r="H29" s="235"/>
      <c r="I29" s="235"/>
      <c r="J29" s="234"/>
      <c r="K29" s="116"/>
      <c r="L29" s="286"/>
      <c r="M29" s="299"/>
      <c r="N29" s="299"/>
      <c r="O29" s="299"/>
    </row>
    <row r="30" spans="1:15" ht="15.6" customHeight="1">
      <c r="A30" s="34">
        <v>4895728000180</v>
      </c>
      <c r="B30" s="35" t="s">
        <v>22</v>
      </c>
      <c r="C30" s="303">
        <v>3.1498377778999997E-2</v>
      </c>
      <c r="D30" s="304">
        <v>2731908.59</v>
      </c>
      <c r="E30" s="305">
        <v>2731907.36</v>
      </c>
      <c r="F30" s="306">
        <v>-1.23</v>
      </c>
      <c r="G30" s="35"/>
      <c r="H30" s="235"/>
      <c r="I30" s="235"/>
      <c r="J30" s="234"/>
      <c r="K30" s="116"/>
      <c r="L30" s="286"/>
      <c r="M30" s="299"/>
      <c r="N30" s="299"/>
      <c r="O30" s="299"/>
    </row>
    <row r="31" spans="1:15" ht="15.6" customHeight="1">
      <c r="A31" s="34">
        <v>10835932000108</v>
      </c>
      <c r="B31" s="35" t="s">
        <v>48</v>
      </c>
      <c r="C31" s="303">
        <v>4.8455725815000003E-2</v>
      </c>
      <c r="D31" s="304">
        <v>4202648.6100000003</v>
      </c>
      <c r="E31" s="305">
        <v>4202646.71</v>
      </c>
      <c r="F31" s="306">
        <v>-1.9</v>
      </c>
      <c r="G31" s="35"/>
      <c r="H31" s="235"/>
      <c r="I31" s="235"/>
      <c r="J31" s="234"/>
      <c r="K31" s="116"/>
      <c r="L31" s="286"/>
      <c r="M31" s="299"/>
      <c r="N31" s="299"/>
      <c r="O31" s="299"/>
    </row>
    <row r="32" spans="1:15" ht="15.6" customHeight="1">
      <c r="A32" s="34">
        <v>25086034000171</v>
      </c>
      <c r="B32" s="35" t="s">
        <v>55</v>
      </c>
      <c r="C32" s="303">
        <v>7.0005540759999997E-3</v>
      </c>
      <c r="D32" s="304">
        <v>607170.12</v>
      </c>
      <c r="E32" s="305">
        <v>607169.85</v>
      </c>
      <c r="F32" s="306">
        <v>-0.27</v>
      </c>
      <c r="G32" s="35"/>
      <c r="H32" s="235"/>
      <c r="I32" s="235"/>
      <c r="J32" s="234"/>
      <c r="K32" s="116"/>
      <c r="L32" s="286"/>
      <c r="M32" s="299"/>
      <c r="N32" s="299"/>
      <c r="O32" s="299"/>
    </row>
    <row r="33" spans="1:15" ht="15.6" customHeight="1">
      <c r="A33" s="34">
        <v>6272793000184</v>
      </c>
      <c r="B33" s="35" t="s">
        <v>53</v>
      </c>
      <c r="C33" s="303">
        <v>2.2610793058000001E-2</v>
      </c>
      <c r="D33" s="304">
        <v>1961073.05</v>
      </c>
      <c r="E33" s="305">
        <v>1961072.17</v>
      </c>
      <c r="F33" s="306">
        <v>-0.88</v>
      </c>
      <c r="G33" s="35"/>
      <c r="H33" s="235"/>
      <c r="I33" s="235"/>
      <c r="J33" s="234"/>
      <c r="K33" s="116"/>
      <c r="L33" s="286"/>
      <c r="M33" s="299"/>
      <c r="N33" s="299"/>
      <c r="O33" s="299"/>
    </row>
    <row r="34" spans="1:15" ht="15.6" customHeight="1">
      <c r="A34" s="34">
        <v>3467321000199</v>
      </c>
      <c r="B34" s="35" t="s">
        <v>52</v>
      </c>
      <c r="C34" s="303">
        <v>2.6880399786999999E-2</v>
      </c>
      <c r="D34" s="304">
        <v>2331383.4</v>
      </c>
      <c r="E34" s="305">
        <v>2331382.35</v>
      </c>
      <c r="F34" s="306">
        <v>-1.05</v>
      </c>
      <c r="G34" s="35"/>
      <c r="H34" s="235"/>
      <c r="I34" s="235"/>
      <c r="J34" s="234"/>
      <c r="K34" s="116"/>
      <c r="L34" s="286"/>
      <c r="M34" s="299"/>
      <c r="N34" s="299"/>
      <c r="O34" s="299"/>
    </row>
    <row r="35" spans="1:15" ht="15.6" customHeight="1">
      <c r="A35" s="34">
        <v>6981180000116</v>
      </c>
      <c r="B35" s="35" t="s">
        <v>28</v>
      </c>
      <c r="C35" s="303">
        <v>7.8620956557999999E-2</v>
      </c>
      <c r="D35" s="304">
        <v>6818931.0599999996</v>
      </c>
      <c r="E35" s="305">
        <v>6818927.9800000004</v>
      </c>
      <c r="F35" s="306">
        <v>-3.08</v>
      </c>
      <c r="G35" s="35"/>
      <c r="H35" s="235"/>
      <c r="I35" s="235"/>
      <c r="J35" s="234"/>
      <c r="K35" s="116"/>
      <c r="L35" s="286"/>
      <c r="M35" s="299"/>
      <c r="N35" s="299"/>
      <c r="O35" s="299"/>
    </row>
    <row r="36" spans="1:15" ht="15.6" customHeight="1">
      <c r="A36" s="34">
        <v>6840748000189</v>
      </c>
      <c r="B36" s="35" t="s">
        <v>27</v>
      </c>
      <c r="C36" s="303">
        <v>1.2467925774000001E-2</v>
      </c>
      <c r="D36" s="304">
        <v>1081364.69</v>
      </c>
      <c r="E36" s="305">
        <v>1081364.2</v>
      </c>
      <c r="F36" s="306">
        <v>-0.49</v>
      </c>
      <c r="G36" s="35"/>
      <c r="H36" s="235"/>
      <c r="I36" s="235"/>
      <c r="J36" s="234"/>
      <c r="K36" s="116"/>
      <c r="L36" s="286"/>
      <c r="M36" s="299"/>
      <c r="N36" s="299"/>
      <c r="O36" s="299"/>
    </row>
    <row r="37" spans="1:15" ht="15.6" customHeight="1">
      <c r="A37" s="34">
        <v>5914650000166</v>
      </c>
      <c r="B37" s="35" t="s">
        <v>71</v>
      </c>
      <c r="C37" s="303">
        <v>1.2149105752000001E-2</v>
      </c>
      <c r="D37" s="304">
        <v>1053712.8799999999</v>
      </c>
      <c r="E37" s="305">
        <v>1053712.3999999999</v>
      </c>
      <c r="F37" s="306">
        <v>-0.48</v>
      </c>
      <c r="G37" s="35"/>
      <c r="H37" s="235"/>
      <c r="I37" s="235"/>
      <c r="J37" s="234"/>
      <c r="K37" s="116"/>
      <c r="L37" s="286"/>
      <c r="M37" s="299"/>
      <c r="N37" s="299"/>
      <c r="O37" s="299"/>
    </row>
    <row r="38" spans="1:15" ht="15.6" customHeight="1">
      <c r="A38" s="34">
        <v>15139629000194</v>
      </c>
      <c r="B38" s="35" t="s">
        <v>38</v>
      </c>
      <c r="C38" s="303">
        <v>5.5728595015E-2</v>
      </c>
      <c r="D38" s="304">
        <v>4833437.09</v>
      </c>
      <c r="E38" s="305">
        <v>4833434.91</v>
      </c>
      <c r="F38" s="306">
        <v>-2.1800000000000002</v>
      </c>
      <c r="G38" s="35"/>
      <c r="H38" s="235"/>
      <c r="I38" s="235"/>
      <c r="J38" s="234"/>
      <c r="K38" s="116"/>
      <c r="L38" s="286"/>
      <c r="M38" s="299"/>
      <c r="N38" s="299"/>
      <c r="O38" s="299"/>
    </row>
    <row r="39" spans="1:15" ht="15.6" customHeight="1">
      <c r="A39" s="34">
        <v>7047251000170</v>
      </c>
      <c r="B39" s="35" t="s">
        <v>49</v>
      </c>
      <c r="C39" s="303">
        <v>3.4796289991999997E-2</v>
      </c>
      <c r="D39" s="304">
        <v>3017942.2</v>
      </c>
      <c r="E39" s="305">
        <v>3017940.84</v>
      </c>
      <c r="F39" s="306">
        <v>-1.36</v>
      </c>
      <c r="G39" s="35"/>
      <c r="H39" s="235"/>
      <c r="I39" s="235"/>
      <c r="J39" s="234"/>
      <c r="K39" s="116"/>
      <c r="L39" s="286"/>
      <c r="M39" s="299"/>
      <c r="N39" s="299"/>
      <c r="O39" s="299"/>
    </row>
    <row r="40" spans="1:15" ht="15.6" customHeight="1">
      <c r="A40" s="34">
        <v>4368898000106</v>
      </c>
      <c r="B40" s="35" t="s">
        <v>26</v>
      </c>
      <c r="C40" s="303">
        <v>5.4647765345000002E-2</v>
      </c>
      <c r="D40" s="304">
        <v>4739694.87</v>
      </c>
      <c r="E40" s="305">
        <v>4739692.7300000004</v>
      </c>
      <c r="F40" s="306">
        <v>-2.14</v>
      </c>
      <c r="G40" s="35"/>
      <c r="H40" s="235"/>
      <c r="I40" s="235"/>
      <c r="J40" s="234"/>
      <c r="K40" s="116"/>
      <c r="L40" s="286"/>
      <c r="M40" s="299"/>
      <c r="N40" s="299"/>
      <c r="O40" s="299"/>
    </row>
    <row r="41" spans="1:15" ht="15.6" customHeight="1">
      <c r="A41" s="34">
        <v>8324196000181</v>
      </c>
      <c r="B41" s="35" t="s">
        <v>40</v>
      </c>
      <c r="C41" s="303">
        <v>1.2896407978000001E-2</v>
      </c>
      <c r="D41" s="304">
        <v>1118527.69</v>
      </c>
      <c r="E41" s="305">
        <v>1118527.19</v>
      </c>
      <c r="F41" s="306">
        <v>-0.5</v>
      </c>
      <c r="G41" s="35"/>
      <c r="H41" s="235"/>
      <c r="I41" s="235"/>
      <c r="J41" s="234"/>
      <c r="K41" s="116"/>
      <c r="L41" s="286"/>
      <c r="M41" s="299"/>
      <c r="N41" s="299"/>
      <c r="O41" s="299"/>
    </row>
    <row r="42" spans="1:15" ht="15.6" customHeight="1">
      <c r="A42" s="34">
        <v>53859112000169</v>
      </c>
      <c r="B42" s="35" t="s">
        <v>56</v>
      </c>
      <c r="C42" s="303">
        <v>6.0023059550000004E-3</v>
      </c>
      <c r="D42" s="304">
        <v>520590.34</v>
      </c>
      <c r="E42" s="305">
        <v>520590.11</v>
      </c>
      <c r="F42" s="306">
        <v>-0.23</v>
      </c>
      <c r="G42" s="35"/>
      <c r="H42" s="235"/>
      <c r="I42" s="235"/>
      <c r="J42" s="234"/>
      <c r="K42" s="116"/>
      <c r="L42" s="286"/>
      <c r="M42" s="299"/>
      <c r="N42" s="299"/>
      <c r="O42" s="299"/>
    </row>
    <row r="43" spans="1:15" ht="15.6" customHeight="1">
      <c r="A43" s="34">
        <v>33050196000188</v>
      </c>
      <c r="B43" s="35" t="s">
        <v>29</v>
      </c>
      <c r="C43" s="303">
        <v>6.2301107210999997E-2</v>
      </c>
      <c r="D43" s="304">
        <v>5403482.4000000004</v>
      </c>
      <c r="E43" s="305">
        <v>5403479.96</v>
      </c>
      <c r="F43" s="306">
        <v>-2.44</v>
      </c>
      <c r="G43" s="35"/>
      <c r="H43" s="235"/>
      <c r="I43" s="235"/>
      <c r="J43" s="234"/>
      <c r="K43" s="116"/>
      <c r="L43" s="286"/>
      <c r="M43" s="299"/>
      <c r="N43" s="299"/>
      <c r="O43" s="299"/>
    </row>
    <row r="44" spans="1:15" ht="15.6" customHeight="1">
      <c r="A44" s="34">
        <v>4172213000151</v>
      </c>
      <c r="B44" s="35" t="s">
        <v>65</v>
      </c>
      <c r="C44" s="303">
        <v>2.2081504025E-2</v>
      </c>
      <c r="D44" s="304">
        <v>1915166.9</v>
      </c>
      <c r="E44" s="305">
        <v>1915166.04</v>
      </c>
      <c r="F44" s="306">
        <v>-0.86</v>
      </c>
      <c r="G44" s="35"/>
      <c r="H44" s="235"/>
      <c r="I44" s="235"/>
      <c r="J44" s="234"/>
      <c r="K44" s="116"/>
      <c r="L44" s="286"/>
      <c r="M44" s="299"/>
      <c r="N44" s="299"/>
      <c r="O44" s="299"/>
    </row>
    <row r="45" spans="1:15" ht="15.6" customHeight="1">
      <c r="A45" s="34">
        <v>23664303000104</v>
      </c>
      <c r="B45" s="35" t="s">
        <v>67</v>
      </c>
      <c r="C45" s="303">
        <v>9.7861090100000007E-4</v>
      </c>
      <c r="D45" s="304">
        <v>84876.61</v>
      </c>
      <c r="E45" s="305">
        <v>84876.57</v>
      </c>
      <c r="F45" s="306">
        <v>-0.04</v>
      </c>
      <c r="G45" s="35"/>
      <c r="H45" s="235"/>
      <c r="I45" s="235"/>
      <c r="J45" s="234"/>
      <c r="K45" s="116"/>
      <c r="L45" s="286"/>
      <c r="M45" s="299"/>
      <c r="N45" s="299"/>
      <c r="O45" s="299"/>
    </row>
    <row r="46" spans="1:15" ht="15.6" customHeight="1">
      <c r="A46" s="34">
        <v>2328280000197</v>
      </c>
      <c r="B46" s="35" t="s">
        <v>57</v>
      </c>
      <c r="C46" s="303">
        <v>2.5363575206000001E-2</v>
      </c>
      <c r="D46" s="304">
        <v>2199826.59</v>
      </c>
      <c r="E46" s="305">
        <v>2199825.6</v>
      </c>
      <c r="F46" s="306">
        <v>-0.99</v>
      </c>
      <c r="G46" s="35"/>
      <c r="H46" s="235"/>
      <c r="I46" s="235"/>
      <c r="J46" s="234"/>
      <c r="K46" s="116"/>
      <c r="L46" s="286"/>
      <c r="M46" s="299"/>
      <c r="N46" s="299"/>
      <c r="O46" s="299"/>
    </row>
    <row r="47" spans="1:15" ht="15.6" customHeight="1">
      <c r="A47" s="34">
        <v>4065033000170</v>
      </c>
      <c r="B47" s="35" t="s">
        <v>69</v>
      </c>
      <c r="C47" s="303">
        <v>4.0720627469999996E-3</v>
      </c>
      <c r="D47" s="304">
        <v>353177.02</v>
      </c>
      <c r="E47" s="305">
        <v>353176.86</v>
      </c>
      <c r="F47" s="306">
        <v>-0.16</v>
      </c>
      <c r="G47" s="35"/>
      <c r="H47" s="235"/>
      <c r="I47" s="235"/>
      <c r="J47" s="234"/>
      <c r="K47" s="116"/>
      <c r="L47" s="286"/>
      <c r="M47" s="299"/>
      <c r="N47" s="299"/>
      <c r="O47" s="299"/>
    </row>
    <row r="48" spans="1:15" ht="15.6" customHeight="1">
      <c r="A48" s="34">
        <v>61695227000193</v>
      </c>
      <c r="B48" s="35" t="s">
        <v>23</v>
      </c>
      <c r="C48" s="303">
        <v>8.8696725786000005E-2</v>
      </c>
      <c r="D48" s="304">
        <v>7692819.8899999997</v>
      </c>
      <c r="E48" s="305">
        <v>7692816.4199999999</v>
      </c>
      <c r="F48" s="306">
        <v>-3.47</v>
      </c>
      <c r="G48" s="35"/>
      <c r="H48" s="235"/>
      <c r="I48" s="235"/>
      <c r="J48" s="234"/>
      <c r="K48" s="116"/>
      <c r="L48" s="286"/>
      <c r="M48" s="299"/>
      <c r="N48" s="299"/>
      <c r="O48" s="299"/>
    </row>
    <row r="49" spans="1:15" ht="15.6" customHeight="1">
      <c r="A49" s="34">
        <v>19527639000158</v>
      </c>
      <c r="B49" s="35" t="s">
        <v>106</v>
      </c>
      <c r="C49" s="303">
        <v>4.2612407020000001E-3</v>
      </c>
      <c r="D49" s="304">
        <v>369584.75</v>
      </c>
      <c r="E49" s="305">
        <v>369584.58</v>
      </c>
      <c r="F49" s="306">
        <v>-0.17</v>
      </c>
      <c r="G49" s="282"/>
      <c r="H49" s="235"/>
      <c r="I49" s="235"/>
      <c r="J49" s="234"/>
      <c r="K49" s="116"/>
      <c r="L49" s="286"/>
      <c r="M49" s="299"/>
      <c r="N49" s="299"/>
      <c r="O49" s="299"/>
    </row>
    <row r="50" spans="1:15" ht="15.6" customHeight="1">
      <c r="A50" s="34">
        <v>9095183000140</v>
      </c>
      <c r="B50" s="35" t="s">
        <v>66</v>
      </c>
      <c r="C50" s="303">
        <v>1.4215759946E-2</v>
      </c>
      <c r="D50" s="304">
        <v>1232957.3600000001</v>
      </c>
      <c r="E50" s="305">
        <v>1232956.8</v>
      </c>
      <c r="F50" s="306">
        <v>-0.56000000000000005</v>
      </c>
      <c r="G50" s="35"/>
      <c r="H50" s="235"/>
      <c r="I50" s="235"/>
      <c r="J50" s="234"/>
      <c r="K50" s="116"/>
      <c r="L50" s="286"/>
      <c r="M50" s="299"/>
      <c r="N50" s="299"/>
      <c r="O50" s="299"/>
    </row>
    <row r="51" spans="1:15" ht="15.6" customHeight="1">
      <c r="A51" s="34">
        <v>13017462000163</v>
      </c>
      <c r="B51" s="35" t="s">
        <v>41</v>
      </c>
      <c r="C51" s="303">
        <v>6.8629004069999996E-3</v>
      </c>
      <c r="D51" s="304">
        <v>595231.18000000005</v>
      </c>
      <c r="E51" s="305">
        <v>595230.91</v>
      </c>
      <c r="F51" s="306">
        <v>-0.27</v>
      </c>
      <c r="G51" s="35"/>
      <c r="H51" s="235"/>
      <c r="I51" s="235"/>
      <c r="J51" s="234"/>
      <c r="K51" s="116"/>
      <c r="L51" s="286"/>
      <c r="M51" s="299"/>
      <c r="N51" s="299"/>
      <c r="O51" s="299"/>
    </row>
    <row r="52" spans="1:15" ht="15.6" customHeight="1">
      <c r="A52" s="34">
        <v>15413826000150</v>
      </c>
      <c r="B52" s="35" t="s">
        <v>54</v>
      </c>
      <c r="C52" s="303">
        <v>1.422314375E-2</v>
      </c>
      <c r="D52" s="304">
        <v>1233597.77</v>
      </c>
      <c r="E52" s="305">
        <v>1233597.21</v>
      </c>
      <c r="F52" s="306">
        <v>-0.56000000000000005</v>
      </c>
      <c r="G52" s="35"/>
      <c r="H52" s="235"/>
      <c r="I52" s="235"/>
      <c r="J52" s="234"/>
      <c r="K52" s="116"/>
      <c r="L52" s="286"/>
      <c r="M52" s="299"/>
      <c r="N52" s="299"/>
      <c r="O52" s="299"/>
    </row>
    <row r="53" spans="1:15" ht="15.6" customHeight="1">
      <c r="A53" s="34">
        <v>28152650000171</v>
      </c>
      <c r="B53" s="35" t="s">
        <v>51</v>
      </c>
      <c r="C53" s="303">
        <v>2.0581331368E-2</v>
      </c>
      <c r="D53" s="304">
        <v>1785054.34</v>
      </c>
      <c r="E53" s="305">
        <v>1785053.53</v>
      </c>
      <c r="F53" s="306">
        <v>-0.81</v>
      </c>
      <c r="G53" s="35"/>
      <c r="H53" s="235"/>
      <c r="I53" s="235"/>
      <c r="J53" s="234"/>
      <c r="K53" s="116"/>
      <c r="L53" s="286"/>
      <c r="M53" s="299"/>
      <c r="N53" s="299"/>
      <c r="O53" s="299"/>
    </row>
    <row r="54" spans="1:15" ht="15.6" customHeight="1">
      <c r="A54" s="34">
        <v>83855973000130</v>
      </c>
      <c r="B54" s="35" t="s">
        <v>72</v>
      </c>
      <c r="C54" s="303">
        <v>1.3950566780000001E-3</v>
      </c>
      <c r="D54" s="304">
        <v>120995.67</v>
      </c>
      <c r="E54" s="305">
        <v>120995.62</v>
      </c>
      <c r="F54" s="306">
        <v>-0.05</v>
      </c>
      <c r="G54" s="35"/>
      <c r="H54" s="235"/>
      <c r="I54" s="235"/>
      <c r="J54" s="234"/>
      <c r="K54" s="116"/>
      <c r="L54" s="286"/>
      <c r="M54" s="299"/>
      <c r="N54" s="299"/>
      <c r="O54" s="299"/>
    </row>
    <row r="55" spans="1:15" ht="15.6" customHeight="1">
      <c r="A55" s="34">
        <v>60444437000146</v>
      </c>
      <c r="B55" s="35" t="s">
        <v>46</v>
      </c>
      <c r="C55" s="303">
        <v>7.1866858901000003E-2</v>
      </c>
      <c r="D55" s="304">
        <v>6233136.5300000003</v>
      </c>
      <c r="E55" s="305">
        <v>6233133.7199999997</v>
      </c>
      <c r="F55" s="306">
        <v>-2.81</v>
      </c>
      <c r="G55" s="35"/>
      <c r="H55" s="235"/>
      <c r="I55" s="235"/>
      <c r="J55" s="234"/>
      <c r="K55" s="116"/>
      <c r="L55" s="286"/>
      <c r="M55" s="299"/>
      <c r="N55" s="299"/>
      <c r="O55" s="299"/>
    </row>
    <row r="56" spans="1:15" ht="15.6" customHeight="1">
      <c r="A56" s="34">
        <v>75805895000130</v>
      </c>
      <c r="B56" s="35" t="s">
        <v>60</v>
      </c>
      <c r="C56" s="303">
        <v>5.82603435E-4</v>
      </c>
      <c r="D56" s="304">
        <v>50530.2</v>
      </c>
      <c r="E56" s="305">
        <v>50530.18</v>
      </c>
      <c r="F56" s="306">
        <v>-0.02</v>
      </c>
      <c r="G56" s="35"/>
      <c r="H56" s="235"/>
      <c r="I56" s="235"/>
      <c r="J56" s="234"/>
      <c r="K56" s="116"/>
      <c r="L56" s="286"/>
      <c r="M56" s="299"/>
      <c r="N56" s="299"/>
      <c r="O56" s="299"/>
    </row>
    <row r="57" spans="1:15" ht="15.6" customHeight="1">
      <c r="A57" s="34">
        <v>1377555000110</v>
      </c>
      <c r="B57" s="35" t="s">
        <v>63</v>
      </c>
      <c r="C57" s="303">
        <v>3.86605716E-4</v>
      </c>
      <c r="D57" s="304">
        <v>33530.980000000003</v>
      </c>
      <c r="E57" s="305">
        <v>33530.959999999999</v>
      </c>
      <c r="F57" s="306">
        <v>-0.02</v>
      </c>
      <c r="G57" s="35"/>
      <c r="H57" s="235"/>
      <c r="I57" s="235"/>
      <c r="J57" s="234"/>
      <c r="K57" s="116"/>
      <c r="L57" s="286"/>
      <c r="M57" s="299"/>
      <c r="N57" s="299"/>
      <c r="O57" s="299"/>
    </row>
    <row r="58" spans="1:15" ht="15.6" customHeight="1">
      <c r="A58" s="34">
        <v>83647990000181</v>
      </c>
      <c r="B58" s="35" t="s">
        <v>79</v>
      </c>
      <c r="C58" s="303">
        <v>4.9908751099999996E-4</v>
      </c>
      <c r="D58" s="304">
        <v>43286.720000000001</v>
      </c>
      <c r="E58" s="305">
        <v>43286.7</v>
      </c>
      <c r="F58" s="306">
        <v>-0.02</v>
      </c>
      <c r="G58" s="35"/>
      <c r="H58" s="235"/>
      <c r="I58" s="235"/>
      <c r="J58" s="234"/>
      <c r="K58" s="116"/>
      <c r="L58" s="286"/>
      <c r="M58" s="299"/>
      <c r="N58" s="299"/>
      <c r="O58" s="299"/>
    </row>
    <row r="59" spans="1:15" ht="15.6" customHeight="1">
      <c r="A59" s="34">
        <v>95289500000100</v>
      </c>
      <c r="B59" s="35" t="s">
        <v>61</v>
      </c>
      <c r="C59" s="303">
        <v>3.6588642199999999E-4</v>
      </c>
      <c r="D59" s="304">
        <v>31733.96</v>
      </c>
      <c r="E59" s="305">
        <v>31733.95</v>
      </c>
      <c r="F59" s="306">
        <v>-0.01</v>
      </c>
      <c r="G59" s="35"/>
      <c r="H59" s="235"/>
      <c r="I59" s="235"/>
      <c r="J59" s="234"/>
      <c r="K59" s="116"/>
      <c r="L59" s="286"/>
      <c r="M59" s="299"/>
      <c r="N59" s="299"/>
      <c r="O59" s="299"/>
    </row>
    <row r="60" spans="1:15" ht="15.6" customHeight="1">
      <c r="A60" s="34">
        <v>88446034000155</v>
      </c>
      <c r="B60" s="35" t="s">
        <v>62</v>
      </c>
      <c r="C60" s="303">
        <v>3.6001717399999997E-4</v>
      </c>
      <c r="D60" s="304">
        <v>31224.91</v>
      </c>
      <c r="E60" s="305">
        <v>31224.9</v>
      </c>
      <c r="F60" s="306">
        <v>-0.01</v>
      </c>
      <c r="G60" s="35"/>
      <c r="H60" s="235"/>
      <c r="I60" s="235"/>
      <c r="J60" s="234"/>
      <c r="K60" s="116"/>
      <c r="L60" s="286"/>
      <c r="M60" s="299"/>
      <c r="N60" s="299"/>
      <c r="O60" s="299"/>
    </row>
    <row r="61" spans="1:15" ht="15.6" customHeight="1">
      <c r="A61" s="34">
        <v>27485069000109</v>
      </c>
      <c r="B61" s="35" t="s">
        <v>42</v>
      </c>
      <c r="C61" s="303">
        <v>1.8583284599999999E-3</v>
      </c>
      <c r="D61" s="304">
        <v>161176.03</v>
      </c>
      <c r="E61" s="305">
        <v>161175.96</v>
      </c>
      <c r="F61" s="306">
        <v>-7.0000000000000007E-2</v>
      </c>
      <c r="G61" s="35"/>
      <c r="H61" s="235"/>
      <c r="I61" s="235"/>
      <c r="J61" s="234"/>
      <c r="K61" s="116"/>
      <c r="L61" s="286"/>
      <c r="M61" s="299"/>
      <c r="N61" s="299"/>
      <c r="O61" s="299"/>
    </row>
    <row r="62" spans="1:15" ht="15.6" customHeight="1">
      <c r="A62" s="34">
        <v>79850574000109</v>
      </c>
      <c r="B62" s="35" t="s">
        <v>161</v>
      </c>
      <c r="C62" s="303">
        <v>8.4147181000000001E-5</v>
      </c>
      <c r="D62" s="304">
        <v>7298.23</v>
      </c>
      <c r="E62" s="305">
        <v>7298.23</v>
      </c>
      <c r="F62" s="306">
        <v>0</v>
      </c>
      <c r="G62" s="35"/>
      <c r="H62" s="235"/>
      <c r="I62" s="235"/>
      <c r="J62" s="234"/>
      <c r="K62" s="116"/>
      <c r="L62" s="286"/>
      <c r="M62" s="299"/>
      <c r="N62" s="299"/>
      <c r="O62" s="299"/>
    </row>
    <row r="63" spans="1:15" ht="15.6" customHeight="1">
      <c r="A63" s="34">
        <v>97578090000134</v>
      </c>
      <c r="B63" s="35" t="s">
        <v>44</v>
      </c>
      <c r="C63" s="303">
        <v>1.09359178E-4</v>
      </c>
      <c r="D63" s="304">
        <v>9484.91</v>
      </c>
      <c r="E63" s="305">
        <v>9484.91</v>
      </c>
      <c r="F63" s="306">
        <v>0</v>
      </c>
      <c r="G63" s="35"/>
      <c r="H63" s="235"/>
      <c r="I63" s="235"/>
      <c r="J63" s="234"/>
      <c r="K63" s="116"/>
      <c r="L63" s="286"/>
      <c r="M63" s="299"/>
      <c r="N63" s="299"/>
      <c r="O63" s="299"/>
    </row>
    <row r="64" spans="1:15" ht="15.6" customHeight="1">
      <c r="A64" s="34">
        <v>13255658000196</v>
      </c>
      <c r="B64" s="35" t="s">
        <v>80</v>
      </c>
      <c r="C64" s="303">
        <v>9.9603024800000006E-4</v>
      </c>
      <c r="D64" s="304">
        <v>86387.42</v>
      </c>
      <c r="E64" s="305">
        <v>86387.38</v>
      </c>
      <c r="F64" s="306">
        <v>-0.04</v>
      </c>
      <c r="G64" s="35"/>
      <c r="H64" s="235"/>
      <c r="I64" s="235"/>
      <c r="J64" s="234"/>
      <c r="K64" s="116"/>
      <c r="L64" s="286"/>
      <c r="M64" s="299"/>
      <c r="N64" s="299"/>
      <c r="O64" s="299"/>
    </row>
    <row r="65" spans="1:15" ht="15.6" customHeight="1">
      <c r="A65" s="34">
        <v>89889604000144</v>
      </c>
      <c r="B65" s="35" t="s">
        <v>43</v>
      </c>
      <c r="C65" s="303">
        <v>1.69451608E-4</v>
      </c>
      <c r="D65" s="304">
        <v>14696.83</v>
      </c>
      <c r="E65" s="305">
        <v>14696.82</v>
      </c>
      <c r="F65" s="306">
        <v>-0.01</v>
      </c>
      <c r="G65" s="35"/>
      <c r="H65" s="235"/>
      <c r="I65" s="235"/>
      <c r="J65" s="234"/>
      <c r="K65" s="116"/>
      <c r="L65" s="286"/>
      <c r="M65" s="299"/>
      <c r="N65" s="299"/>
      <c r="O65" s="299"/>
    </row>
    <row r="66" spans="1:15" ht="15.6" customHeight="1">
      <c r="A66" s="34">
        <v>50235449000107</v>
      </c>
      <c r="B66" s="35" t="s">
        <v>81</v>
      </c>
      <c r="C66" s="303">
        <v>1.29254436E-4</v>
      </c>
      <c r="D66" s="304">
        <v>11210.46</v>
      </c>
      <c r="E66" s="305">
        <v>11210.45</v>
      </c>
      <c r="F66" s="306">
        <v>-0.01</v>
      </c>
      <c r="G66" s="35"/>
      <c r="H66" s="235"/>
      <c r="I66" s="235"/>
      <c r="J66" s="234"/>
      <c r="K66" s="116"/>
      <c r="L66" s="286"/>
      <c r="M66" s="299"/>
      <c r="N66" s="299"/>
      <c r="O66" s="299"/>
    </row>
    <row r="67" spans="1:15" ht="15.6" customHeight="1">
      <c r="A67" s="34">
        <v>49606312000132</v>
      </c>
      <c r="B67" s="35" t="s">
        <v>82</v>
      </c>
      <c r="C67" s="303">
        <v>7.5059479300000002E-4</v>
      </c>
      <c r="D67" s="304">
        <v>65100.38</v>
      </c>
      <c r="E67" s="305">
        <v>65100.35</v>
      </c>
      <c r="F67" s="306">
        <v>-0.03</v>
      </c>
      <c r="G67" s="35"/>
      <c r="H67" s="235"/>
      <c r="I67" s="235"/>
      <c r="J67" s="234"/>
      <c r="K67" s="116"/>
      <c r="L67" s="286"/>
      <c r="M67" s="299"/>
      <c r="N67" s="299"/>
      <c r="O67" s="299"/>
    </row>
    <row r="68" spans="1:15" ht="15.6" customHeight="1">
      <c r="A68" s="34">
        <v>53176038000186</v>
      </c>
      <c r="B68" s="35" t="s">
        <v>162</v>
      </c>
      <c r="C68" s="303">
        <v>1.57016366E-4</v>
      </c>
      <c r="D68" s="304">
        <v>13618.3</v>
      </c>
      <c r="E68" s="305">
        <v>13618.29</v>
      </c>
      <c r="F68" s="306">
        <v>-0.01</v>
      </c>
      <c r="G68" s="35"/>
      <c r="H68" s="235"/>
      <c r="I68" s="235"/>
      <c r="J68" s="234"/>
      <c r="K68" s="116"/>
      <c r="L68" s="286"/>
      <c r="M68" s="299"/>
      <c r="N68" s="299"/>
      <c r="O68" s="299"/>
    </row>
    <row r="69" spans="1:15" ht="15.6" customHeight="1">
      <c r="A69" s="34">
        <v>44560381000139</v>
      </c>
      <c r="B69" s="35" t="s">
        <v>163</v>
      </c>
      <c r="C69" s="303">
        <v>3.3970385000000002E-5</v>
      </c>
      <c r="D69" s="304">
        <v>2946.31</v>
      </c>
      <c r="E69" s="305">
        <v>2946.31</v>
      </c>
      <c r="F69" s="306">
        <v>0</v>
      </c>
      <c r="G69" s="35"/>
      <c r="H69" s="235"/>
      <c r="I69" s="235"/>
      <c r="J69" s="234"/>
      <c r="K69" s="116"/>
      <c r="L69" s="286"/>
      <c r="M69" s="299"/>
      <c r="N69" s="299"/>
      <c r="O69" s="299"/>
    </row>
    <row r="70" spans="1:15" ht="15.6" customHeight="1">
      <c r="A70" s="34">
        <v>49313653000110</v>
      </c>
      <c r="B70" s="35" t="s">
        <v>83</v>
      </c>
      <c r="C70" s="303">
        <v>2.0810539999999999E-4</v>
      </c>
      <c r="D70" s="304">
        <v>18049.34</v>
      </c>
      <c r="E70" s="305">
        <v>18049.330000000002</v>
      </c>
      <c r="F70" s="306">
        <v>-0.01</v>
      </c>
      <c r="G70" s="35"/>
      <c r="H70" s="235"/>
      <c r="I70" s="235"/>
      <c r="J70" s="234"/>
      <c r="K70" s="116"/>
      <c r="L70" s="286"/>
      <c r="M70" s="299"/>
      <c r="N70" s="299"/>
      <c r="O70" s="299"/>
    </row>
    <row r="71" spans="1:15" ht="15.6" customHeight="1">
      <c r="A71" s="34">
        <v>85665990000130</v>
      </c>
      <c r="B71" s="35" t="s">
        <v>84</v>
      </c>
      <c r="C71" s="303">
        <v>9.6957142000000002E-5</v>
      </c>
      <c r="D71" s="304">
        <v>8409.26</v>
      </c>
      <c r="E71" s="305">
        <v>8409.26</v>
      </c>
      <c r="F71" s="306">
        <v>0</v>
      </c>
      <c r="G71" s="35"/>
      <c r="H71" s="235"/>
      <c r="I71" s="235"/>
      <c r="J71" s="234"/>
      <c r="K71" s="116"/>
      <c r="L71" s="286"/>
      <c r="M71" s="299"/>
      <c r="N71" s="299"/>
      <c r="O71" s="299"/>
    </row>
    <row r="72" spans="1:15" ht="15.6" customHeight="1">
      <c r="A72" s="34">
        <v>78274610000170</v>
      </c>
      <c r="B72" s="35" t="s">
        <v>96</v>
      </c>
      <c r="C72" s="303">
        <v>1.9957172899999999E-4</v>
      </c>
      <c r="D72" s="304">
        <v>17309.2</v>
      </c>
      <c r="E72" s="305">
        <v>17309.189999999999</v>
      </c>
      <c r="F72" s="306">
        <v>-0.01</v>
      </c>
      <c r="G72" s="35"/>
      <c r="H72" s="235"/>
      <c r="I72" s="235"/>
      <c r="J72" s="234"/>
      <c r="K72" s="116"/>
      <c r="L72" s="286"/>
      <c r="M72" s="299"/>
      <c r="N72" s="299"/>
      <c r="O72" s="299"/>
    </row>
    <row r="73" spans="1:15" ht="15.6" customHeight="1">
      <c r="A73" s="34">
        <v>86433042000131</v>
      </c>
      <c r="B73" s="35" t="s">
        <v>85</v>
      </c>
      <c r="C73" s="303">
        <v>4.32282198E-4</v>
      </c>
      <c r="D73" s="304">
        <v>37492.58</v>
      </c>
      <c r="E73" s="305">
        <v>37492.559999999998</v>
      </c>
      <c r="F73" s="306">
        <v>-0.02</v>
      </c>
      <c r="G73" s="35"/>
      <c r="H73" s="235"/>
      <c r="I73" s="235"/>
      <c r="J73" s="234"/>
      <c r="K73" s="116"/>
      <c r="L73" s="286"/>
      <c r="M73" s="299"/>
      <c r="N73" s="299"/>
      <c r="O73" s="299"/>
    </row>
    <row r="74" spans="1:15" ht="15.6" customHeight="1">
      <c r="A74" s="34">
        <v>86439510000185</v>
      </c>
      <c r="B74" s="35" t="s">
        <v>97</v>
      </c>
      <c r="C74" s="303">
        <v>1.4962656699999999E-4</v>
      </c>
      <c r="D74" s="304">
        <v>12977.37</v>
      </c>
      <c r="E74" s="305">
        <v>12977.36</v>
      </c>
      <c r="F74" s="306">
        <v>-0.01</v>
      </c>
      <c r="G74" s="35"/>
      <c r="H74" s="235"/>
      <c r="I74" s="235"/>
      <c r="J74" s="234"/>
      <c r="K74" s="116"/>
      <c r="L74" s="286"/>
      <c r="M74" s="299"/>
      <c r="N74" s="299"/>
      <c r="O74" s="299"/>
    </row>
    <row r="75" spans="1:15" ht="15.6" customHeight="1">
      <c r="A75" s="34">
        <v>1229747000189</v>
      </c>
      <c r="B75" s="35" t="s">
        <v>173</v>
      </c>
      <c r="C75" s="303">
        <v>1.0105322099999999E-4</v>
      </c>
      <c r="D75" s="304">
        <v>8764.52</v>
      </c>
      <c r="E75" s="305">
        <v>8764.52</v>
      </c>
      <c r="F75" s="306">
        <v>0</v>
      </c>
      <c r="G75" s="35"/>
      <c r="H75" s="235"/>
      <c r="I75" s="235"/>
      <c r="J75" s="234"/>
      <c r="K75" s="116"/>
      <c r="L75" s="286"/>
      <c r="M75" s="299"/>
      <c r="N75" s="299"/>
      <c r="O75" s="299"/>
    </row>
    <row r="76" spans="1:15" ht="15.6" customHeight="1">
      <c r="A76" s="34">
        <v>86449170000173</v>
      </c>
      <c r="B76" s="35" t="s">
        <v>174</v>
      </c>
      <c r="C76" s="303">
        <v>8.0859802E-5</v>
      </c>
      <c r="D76" s="304">
        <v>7013.11</v>
      </c>
      <c r="E76" s="305">
        <v>7013.11</v>
      </c>
      <c r="F76" s="306">
        <v>0</v>
      </c>
      <c r="G76" s="35"/>
      <c r="H76" s="235"/>
      <c r="I76" s="235"/>
      <c r="J76" s="234"/>
      <c r="K76" s="116"/>
      <c r="L76" s="286"/>
      <c r="M76" s="299"/>
      <c r="N76" s="299"/>
      <c r="O76" s="299"/>
    </row>
    <row r="77" spans="1:15" ht="15.6" customHeight="1">
      <c r="A77" s="34">
        <v>75568154000183</v>
      </c>
      <c r="B77" s="35" t="s">
        <v>107</v>
      </c>
      <c r="C77" s="303">
        <v>5.3303449000000003E-5</v>
      </c>
      <c r="D77" s="304">
        <v>4623.1000000000004</v>
      </c>
      <c r="E77" s="305">
        <v>4623.1000000000004</v>
      </c>
      <c r="F77" s="306">
        <v>0</v>
      </c>
      <c r="G77" s="35"/>
      <c r="H77" s="235"/>
      <c r="I77" s="235"/>
      <c r="J77" s="234"/>
      <c r="K77" s="116"/>
      <c r="L77" s="286"/>
      <c r="M77" s="299"/>
      <c r="N77" s="299"/>
      <c r="O77" s="299"/>
    </row>
    <row r="78" spans="1:15" ht="15.6" customHeight="1">
      <c r="A78" s="34">
        <v>86448057000173</v>
      </c>
      <c r="B78" s="35" t="s">
        <v>86</v>
      </c>
      <c r="C78" s="303">
        <v>1.5292593599999999E-4</v>
      </c>
      <c r="D78" s="304">
        <v>13263.53</v>
      </c>
      <c r="E78" s="305">
        <v>13263.52</v>
      </c>
      <c r="F78" s="306">
        <v>-0.01</v>
      </c>
      <c r="G78" s="35"/>
      <c r="H78" s="235"/>
      <c r="I78" s="235"/>
      <c r="J78" s="234"/>
      <c r="K78" s="116"/>
      <c r="L78" s="286"/>
      <c r="M78" s="299"/>
      <c r="N78" s="299"/>
      <c r="O78" s="299"/>
    </row>
    <row r="79" spans="1:15" ht="15.6" customHeight="1">
      <c r="A79" s="34">
        <v>87656989000174</v>
      </c>
      <c r="B79" s="35" t="s">
        <v>76</v>
      </c>
      <c r="C79" s="303">
        <v>2.2100171899999999E-4</v>
      </c>
      <c r="D79" s="304">
        <v>19167.86</v>
      </c>
      <c r="E79" s="305">
        <v>19167.849999999999</v>
      </c>
      <c r="F79" s="306">
        <v>-0.01</v>
      </c>
      <c r="G79" s="35"/>
      <c r="H79" s="235"/>
      <c r="I79" s="235"/>
      <c r="J79" s="234"/>
      <c r="K79" s="116"/>
      <c r="L79" s="286"/>
      <c r="M79" s="299"/>
      <c r="N79" s="299"/>
      <c r="O79" s="299"/>
    </row>
    <row r="80" spans="1:15" ht="15.6" customHeight="1">
      <c r="A80" s="34">
        <v>97081434000103</v>
      </c>
      <c r="B80" s="35" t="s">
        <v>87</v>
      </c>
      <c r="C80" s="303">
        <v>2.3033140800000001E-4</v>
      </c>
      <c r="D80" s="304">
        <v>19977.04</v>
      </c>
      <c r="E80" s="305">
        <v>19977.03</v>
      </c>
      <c r="F80" s="306">
        <v>-0.01</v>
      </c>
      <c r="G80" s="35"/>
      <c r="H80" s="235"/>
      <c r="I80" s="235"/>
      <c r="J80" s="234"/>
      <c r="K80" s="116"/>
      <c r="L80" s="286"/>
      <c r="M80" s="299"/>
      <c r="N80" s="299"/>
      <c r="O80" s="299"/>
    </row>
    <row r="81" spans="1:15" ht="15.6" customHeight="1">
      <c r="A81" s="34">
        <v>97839922000129</v>
      </c>
      <c r="B81" s="35" t="s">
        <v>74</v>
      </c>
      <c r="C81" s="303">
        <v>2.93198025E-4</v>
      </c>
      <c r="D81" s="304">
        <v>25429.57</v>
      </c>
      <c r="E81" s="305">
        <v>25429.56</v>
      </c>
      <c r="F81" s="306">
        <v>-0.01</v>
      </c>
      <c r="G81" s="35"/>
      <c r="H81" s="235"/>
      <c r="I81" s="235"/>
      <c r="J81" s="234"/>
      <c r="K81" s="116"/>
      <c r="L81" s="286"/>
      <c r="M81" s="299"/>
      <c r="N81" s="299"/>
      <c r="O81" s="299"/>
    </row>
    <row r="82" spans="1:15" ht="15.6" customHeight="1">
      <c r="A82" s="34">
        <v>9257558000121</v>
      </c>
      <c r="B82" s="35" t="s">
        <v>88</v>
      </c>
      <c r="C82" s="303">
        <v>8.5236124800000003E-4</v>
      </c>
      <c r="D82" s="304">
        <v>73926.759999999995</v>
      </c>
      <c r="E82" s="305">
        <v>73926.73</v>
      </c>
      <c r="F82" s="306">
        <v>-0.03</v>
      </c>
      <c r="G82" s="35"/>
      <c r="H82" s="235"/>
      <c r="I82" s="235"/>
      <c r="J82" s="234"/>
      <c r="K82" s="116"/>
      <c r="L82" s="286"/>
      <c r="M82" s="299"/>
      <c r="N82" s="299"/>
      <c r="O82" s="299"/>
    </row>
    <row r="83" spans="1:15" ht="15.6" customHeight="1">
      <c r="A83" s="34">
        <v>95824322000161</v>
      </c>
      <c r="B83" s="35" t="s">
        <v>89</v>
      </c>
      <c r="C83" s="303">
        <v>1.9460411200000001E-4</v>
      </c>
      <c r="D83" s="304">
        <v>16878.349999999999</v>
      </c>
      <c r="E83" s="305">
        <v>16878.34</v>
      </c>
      <c r="F83" s="306">
        <v>-0.01</v>
      </c>
      <c r="G83" s="35"/>
      <c r="H83" s="235"/>
      <c r="I83" s="235"/>
      <c r="J83" s="234"/>
      <c r="K83" s="116"/>
      <c r="L83" s="286"/>
      <c r="M83" s="299"/>
      <c r="N83" s="299"/>
      <c r="O83" s="299"/>
    </row>
    <row r="84" spans="1:15" ht="15.6" customHeight="1">
      <c r="A84" s="34">
        <v>90660754000160</v>
      </c>
      <c r="B84" s="35" t="s">
        <v>75</v>
      </c>
      <c r="C84" s="303">
        <v>8.0260286800000003E-4</v>
      </c>
      <c r="D84" s="304">
        <v>69611.13</v>
      </c>
      <c r="E84" s="305">
        <v>69611.100000000006</v>
      </c>
      <c r="F84" s="306">
        <v>-0.03</v>
      </c>
      <c r="G84" s="35"/>
      <c r="H84" s="235"/>
      <c r="I84" s="235"/>
      <c r="J84" s="234"/>
      <c r="K84" s="116"/>
      <c r="L84" s="286"/>
      <c r="M84" s="299"/>
      <c r="N84" s="299"/>
      <c r="O84" s="299"/>
    </row>
    <row r="85" spans="1:15" ht="15.6" customHeight="1">
      <c r="A85" s="34">
        <v>91950261000128</v>
      </c>
      <c r="B85" s="35" t="s">
        <v>77</v>
      </c>
      <c r="C85" s="303">
        <v>2.73457151E-4</v>
      </c>
      <c r="D85" s="304">
        <v>23717.41</v>
      </c>
      <c r="E85" s="305">
        <v>23717.4</v>
      </c>
      <c r="F85" s="306">
        <v>-0.01</v>
      </c>
      <c r="G85" s="35"/>
      <c r="H85" s="235"/>
      <c r="I85" s="235"/>
      <c r="J85" s="234"/>
      <c r="K85" s="116"/>
      <c r="L85" s="286"/>
      <c r="M85" s="299"/>
      <c r="N85" s="299"/>
      <c r="O85" s="299"/>
    </row>
    <row r="86" spans="1:15" ht="15.6" customHeight="1">
      <c r="A86" s="34">
        <v>89435598000155</v>
      </c>
      <c r="B86" s="35" t="s">
        <v>90</v>
      </c>
      <c r="C86" s="303">
        <v>2.2742451300000001E-4</v>
      </c>
      <c r="D86" s="304">
        <v>19724.919999999998</v>
      </c>
      <c r="E86" s="305">
        <v>19724.91</v>
      </c>
      <c r="F86" s="306">
        <v>-0.01</v>
      </c>
      <c r="G86" s="35"/>
      <c r="H86" s="235"/>
      <c r="I86" s="235"/>
      <c r="J86" s="234"/>
      <c r="K86" s="116"/>
      <c r="L86" s="286"/>
      <c r="M86" s="299"/>
      <c r="N86" s="299"/>
      <c r="O86" s="299"/>
    </row>
    <row r="87" spans="1:15" ht="15.6" customHeight="1">
      <c r="A87" s="34">
        <v>97505838000179</v>
      </c>
      <c r="B87" s="35" t="s">
        <v>110</v>
      </c>
      <c r="C87" s="303">
        <v>1.5629390800000001E-4</v>
      </c>
      <c r="D87" s="304">
        <v>13555.64</v>
      </c>
      <c r="E87" s="305">
        <v>13555.63</v>
      </c>
      <c r="F87" s="306">
        <v>-0.01</v>
      </c>
      <c r="G87" s="35"/>
      <c r="H87" s="235"/>
      <c r="I87" s="235"/>
      <c r="J87" s="234"/>
      <c r="K87" s="116"/>
      <c r="L87" s="286"/>
      <c r="M87" s="299"/>
      <c r="N87" s="299"/>
      <c r="O87" s="299"/>
    </row>
    <row r="88" spans="1:15" ht="15.6" customHeight="1">
      <c r="A88" s="34">
        <v>98042963000152</v>
      </c>
      <c r="B88" s="35" t="s">
        <v>91</v>
      </c>
      <c r="C88" s="303">
        <v>1.06378377E-4</v>
      </c>
      <c r="D88" s="304">
        <v>9226.3799999999992</v>
      </c>
      <c r="E88" s="305">
        <v>9226.3799999999992</v>
      </c>
      <c r="F88" s="306">
        <v>0</v>
      </c>
      <c r="G88" s="35"/>
      <c r="H88" s="235"/>
      <c r="I88" s="235"/>
      <c r="J88" s="234"/>
      <c r="K88" s="116"/>
      <c r="L88" s="286"/>
      <c r="M88" s="299"/>
      <c r="N88" s="299"/>
      <c r="O88" s="299"/>
    </row>
    <row r="89" spans="1:15" ht="15.6" customHeight="1">
      <c r="A89" s="34">
        <v>55188502000180</v>
      </c>
      <c r="B89" s="35" t="s">
        <v>92</v>
      </c>
      <c r="C89" s="303">
        <v>7.6437314000000006E-5</v>
      </c>
      <c r="D89" s="304">
        <v>6629.54</v>
      </c>
      <c r="E89" s="305">
        <v>6629.54</v>
      </c>
      <c r="F89" s="306">
        <v>0</v>
      </c>
      <c r="G89" s="35"/>
      <c r="H89" s="235"/>
      <c r="I89" s="235"/>
      <c r="J89" s="234"/>
      <c r="K89" s="116"/>
      <c r="L89" s="286"/>
      <c r="M89" s="299"/>
      <c r="N89" s="299"/>
      <c r="O89" s="299"/>
    </row>
    <row r="90" spans="1:15" ht="15.6" customHeight="1">
      <c r="A90" s="34">
        <v>86444163000189</v>
      </c>
      <c r="B90" s="35" t="s">
        <v>93</v>
      </c>
      <c r="C90" s="303">
        <v>4.71065123E-4</v>
      </c>
      <c r="D90" s="304">
        <v>40856.29</v>
      </c>
      <c r="E90" s="305">
        <v>40856.269999999997</v>
      </c>
      <c r="F90" s="306">
        <v>-0.02</v>
      </c>
      <c r="G90" s="35"/>
      <c r="H90" s="235"/>
      <c r="I90" s="235"/>
      <c r="J90" s="234"/>
      <c r="K90" s="116"/>
      <c r="L90" s="286"/>
      <c r="M90" s="299"/>
      <c r="N90" s="299"/>
      <c r="O90" s="299"/>
    </row>
    <row r="91" spans="1:15" ht="15.6" customHeight="1">
      <c r="A91" s="34">
        <v>11615872000180</v>
      </c>
      <c r="B91" s="35" t="s">
        <v>94</v>
      </c>
      <c r="C91" s="303">
        <v>2.2589082000000001E-5</v>
      </c>
      <c r="D91" s="304">
        <v>1959.19</v>
      </c>
      <c r="E91" s="305">
        <v>1959.19</v>
      </c>
      <c r="F91" s="306">
        <v>0</v>
      </c>
      <c r="G91" s="35"/>
      <c r="H91" s="235"/>
      <c r="I91" s="235"/>
      <c r="J91" s="234"/>
      <c r="K91" s="116"/>
      <c r="L91" s="286"/>
      <c r="M91" s="299"/>
      <c r="N91" s="299"/>
      <c r="O91" s="299"/>
    </row>
    <row r="92" spans="1:15" ht="15.6" customHeight="1">
      <c r="A92" s="34">
        <v>11810343000138</v>
      </c>
      <c r="B92" s="35" t="s">
        <v>108</v>
      </c>
      <c r="C92" s="303">
        <v>1.50928167E-4</v>
      </c>
      <c r="D92" s="304">
        <v>13090.26</v>
      </c>
      <c r="E92" s="305">
        <v>13090.25</v>
      </c>
      <c r="F92" s="306">
        <v>-0.01</v>
      </c>
      <c r="G92" s="35"/>
      <c r="H92" s="235"/>
      <c r="I92" s="235"/>
      <c r="J92" s="234"/>
      <c r="K92" s="116"/>
      <c r="L92" s="286"/>
      <c r="M92" s="299"/>
      <c r="N92" s="299"/>
      <c r="O92" s="299"/>
    </row>
    <row r="93" spans="1:15" ht="15.6" customHeight="1">
      <c r="A93" s="34">
        <v>78829843000192</v>
      </c>
      <c r="B93" s="35" t="s">
        <v>109</v>
      </c>
      <c r="C93" s="303">
        <v>1.37513121E-4</v>
      </c>
      <c r="D93" s="304">
        <v>11926.75</v>
      </c>
      <c r="E93" s="305">
        <v>11926.74</v>
      </c>
      <c r="F93" s="306">
        <v>-0.01</v>
      </c>
      <c r="G93" s="35"/>
      <c r="H93" s="235"/>
      <c r="I93" s="235"/>
      <c r="J93" s="234"/>
      <c r="K93" s="116"/>
      <c r="L93" s="286"/>
      <c r="M93" s="299"/>
      <c r="N93" s="299"/>
      <c r="O93" s="299"/>
    </row>
    <row r="94" spans="1:15" ht="15">
      <c r="A94" s="34">
        <v>52777034000190</v>
      </c>
      <c r="B94" s="35" t="s">
        <v>95</v>
      </c>
      <c r="C94" s="303">
        <v>3.8250859899999998E-4</v>
      </c>
      <c r="D94" s="304">
        <v>33175.629999999997</v>
      </c>
      <c r="E94" s="305">
        <v>33175.620000000003</v>
      </c>
      <c r="F94" s="306">
        <v>-0.01</v>
      </c>
      <c r="G94" s="35"/>
      <c r="H94" s="235"/>
      <c r="I94" s="235"/>
      <c r="J94" s="234"/>
      <c r="K94" s="116"/>
      <c r="L94" s="286"/>
      <c r="M94" s="299"/>
      <c r="N94" s="299"/>
      <c r="O94" s="299"/>
    </row>
    <row r="95" spans="1:15" ht="15">
      <c r="A95" s="34"/>
      <c r="B95" s="35"/>
      <c r="C95" s="303"/>
      <c r="D95" s="304"/>
      <c r="E95" s="305"/>
      <c r="F95" s="306"/>
      <c r="G95" s="35"/>
      <c r="H95" s="235"/>
      <c r="I95" s="235"/>
      <c r="J95" s="234"/>
      <c r="K95" s="116"/>
      <c r="L95" s="286"/>
      <c r="M95" s="299"/>
      <c r="N95" s="299"/>
      <c r="O95" s="299"/>
    </row>
  </sheetData>
  <mergeCells count="1">
    <mergeCell ref="B10:B1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B1:AA42"/>
  <sheetViews>
    <sheetView showGridLines="0" topLeftCell="G1" zoomScale="80" zoomScaleNormal="80" workbookViewId="0">
      <selection activeCell="L18" sqref="L18"/>
    </sheetView>
  </sheetViews>
  <sheetFormatPr defaultRowHeight="14.25"/>
  <cols>
    <col min="1" max="1" width="7.875" customWidth="1"/>
    <col min="2" max="2" width="13.75" customWidth="1"/>
    <col min="3" max="3" width="14" customWidth="1"/>
    <col min="4" max="4" width="18.75" customWidth="1"/>
    <col min="5" max="5" width="10.875" customWidth="1"/>
    <col min="6" max="6" width="19" customWidth="1"/>
    <col min="7" max="7" width="16.25" customWidth="1"/>
    <col min="8" max="8" width="11.625" customWidth="1"/>
    <col min="9" max="9" width="16.25" customWidth="1"/>
    <col min="10" max="10" width="7.375" customWidth="1"/>
    <col min="11" max="11" width="17.375" customWidth="1"/>
    <col min="12" max="13" width="15.75" customWidth="1"/>
    <col min="14" max="14" width="7.375" customWidth="1"/>
    <col min="15" max="15" width="13.75" customWidth="1"/>
    <col min="16" max="16" width="14.625" customWidth="1"/>
    <col min="17" max="17" width="8.875" customWidth="1"/>
    <col min="18" max="18" width="14.25" customWidth="1"/>
    <col min="19" max="19" width="12.25" customWidth="1"/>
    <col min="20" max="20" width="7.75" customWidth="1"/>
    <col min="21" max="21" width="13.75" customWidth="1"/>
    <col min="22" max="22" width="17.75" customWidth="1"/>
    <col min="23" max="23" width="25.75" customWidth="1"/>
    <col min="24" max="24" width="17.75" customWidth="1"/>
    <col min="25" max="25" width="25.75" customWidth="1"/>
    <col min="26" max="26" width="17.75" customWidth="1"/>
    <col min="27" max="27" width="25.75" customWidth="1"/>
  </cols>
  <sheetData>
    <row r="1" spans="2:21" ht="15" thickBot="1"/>
    <row r="2" spans="2:21" ht="15" customHeight="1">
      <c r="B2" s="315" t="s">
        <v>111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7"/>
    </row>
    <row r="3" spans="2:21" ht="18.75" customHeight="1">
      <c r="B3" s="318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20"/>
    </row>
    <row r="4" spans="2:21" ht="20.25" customHeight="1">
      <c r="B4" s="318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</row>
    <row r="5" spans="2:21" ht="7.5" customHeight="1" thickBot="1">
      <c r="B5" s="321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3"/>
    </row>
    <row r="6" spans="2:21" s="1" customFormat="1" ht="20.25" customHeight="1">
      <c r="B6" s="73"/>
      <c r="C6" s="74"/>
      <c r="D6" s="74"/>
      <c r="E6" s="325"/>
      <c r="F6" s="325"/>
      <c r="G6" s="325"/>
      <c r="H6" s="325"/>
      <c r="I6" s="325"/>
      <c r="J6" s="325"/>
      <c r="K6" s="325"/>
      <c r="L6" s="325"/>
      <c r="M6" s="74"/>
      <c r="N6" s="74"/>
      <c r="O6" s="74"/>
      <c r="P6" s="74"/>
      <c r="Q6" s="74"/>
      <c r="R6" s="74"/>
      <c r="S6" s="74"/>
      <c r="T6" s="74"/>
      <c r="U6" s="75"/>
    </row>
    <row r="7" spans="2:21" ht="30" customHeight="1">
      <c r="B7" s="76"/>
      <c r="C7" s="324" t="s">
        <v>12</v>
      </c>
      <c r="D7" s="324" t="s">
        <v>0</v>
      </c>
      <c r="E7" s="324" t="s">
        <v>13</v>
      </c>
      <c r="F7" s="324" t="s">
        <v>1</v>
      </c>
      <c r="G7" s="324"/>
      <c r="H7" s="324"/>
      <c r="I7" s="324"/>
      <c r="J7" s="324"/>
      <c r="K7" s="324" t="s">
        <v>2</v>
      </c>
      <c r="L7" s="324"/>
      <c r="M7" s="324"/>
      <c r="N7" s="324"/>
      <c r="O7" s="324" t="s">
        <v>3</v>
      </c>
      <c r="P7" s="324"/>
      <c r="Q7" s="324"/>
      <c r="R7" s="324"/>
      <c r="S7" s="324"/>
      <c r="T7" s="324"/>
      <c r="U7" s="77"/>
    </row>
    <row r="8" spans="2:21" ht="15" customHeight="1">
      <c r="B8" s="76"/>
      <c r="C8" s="324"/>
      <c r="D8" s="324"/>
      <c r="E8" s="324"/>
      <c r="F8" s="324" t="s">
        <v>4</v>
      </c>
      <c r="G8" s="324" t="s">
        <v>5</v>
      </c>
      <c r="H8" s="324" t="s">
        <v>4</v>
      </c>
      <c r="I8" s="324" t="s">
        <v>15</v>
      </c>
      <c r="J8" s="324" t="s">
        <v>6</v>
      </c>
      <c r="K8" s="324" t="s">
        <v>4</v>
      </c>
      <c r="L8" s="324" t="s">
        <v>7</v>
      </c>
      <c r="M8" s="324" t="s">
        <v>14</v>
      </c>
      <c r="N8" s="324" t="s">
        <v>6</v>
      </c>
      <c r="O8" s="324" t="s">
        <v>34</v>
      </c>
      <c r="P8" s="324"/>
      <c r="Q8" s="324"/>
      <c r="R8" s="324" t="s">
        <v>35</v>
      </c>
      <c r="S8" s="324"/>
      <c r="T8" s="324"/>
      <c r="U8" s="77"/>
    </row>
    <row r="9" spans="2:21" ht="33.6" customHeight="1">
      <c r="B9" s="76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66" t="s">
        <v>8</v>
      </c>
      <c r="P9" s="66" t="s">
        <v>9</v>
      </c>
      <c r="Q9" s="66" t="s">
        <v>10</v>
      </c>
      <c r="R9" s="66" t="s">
        <v>11</v>
      </c>
      <c r="S9" s="66" t="s">
        <v>9</v>
      </c>
      <c r="T9" s="66" t="s">
        <v>10</v>
      </c>
      <c r="U9" s="77"/>
    </row>
    <row r="10" spans="2:21" ht="15" customHeight="1">
      <c r="B10" s="78"/>
      <c r="C10" s="67">
        <v>2023</v>
      </c>
      <c r="D10" s="67" t="s">
        <v>73</v>
      </c>
      <c r="E10" s="68">
        <v>579</v>
      </c>
      <c r="F10" s="67">
        <v>35</v>
      </c>
      <c r="G10" s="69">
        <v>4098.47</v>
      </c>
      <c r="H10" s="67">
        <f>F10-4</f>
        <v>31</v>
      </c>
      <c r="I10" s="69">
        <v>3972.25</v>
      </c>
      <c r="J10" s="70">
        <v>44992</v>
      </c>
      <c r="K10" s="67">
        <v>69</v>
      </c>
      <c r="L10" s="69">
        <v>114889235.85999997</v>
      </c>
      <c r="M10" s="69">
        <v>114889235.85999997</v>
      </c>
      <c r="N10" s="70">
        <v>44994</v>
      </c>
      <c r="O10" s="67">
        <f t="shared" ref="O10" si="0">IF(H10&gt;=F10,"0",F10-H10)</f>
        <v>4</v>
      </c>
      <c r="P10" s="87">
        <f>IF(I10&gt;=G10,"0,00",G10-I10)</f>
        <v>126.22000000000025</v>
      </c>
      <c r="Q10" s="71">
        <f t="shared" ref="Q10" si="1">(G10-I10)/G10</f>
        <v>3.0796858339819554E-2</v>
      </c>
      <c r="R10" s="67">
        <f t="shared" ref="R10" si="2">O10</f>
        <v>4</v>
      </c>
      <c r="S10" s="72">
        <v>0</v>
      </c>
      <c r="T10" s="71">
        <f>(SUM(S10)/SUM(L10))</f>
        <v>0</v>
      </c>
      <c r="U10" s="77"/>
    </row>
    <row r="11" spans="2:21" ht="15" customHeight="1">
      <c r="B11" s="78"/>
      <c r="C11" s="67">
        <v>2023</v>
      </c>
      <c r="D11" s="67" t="s">
        <v>103</v>
      </c>
      <c r="E11" s="68">
        <v>866</v>
      </c>
      <c r="F11" s="67">
        <v>4</v>
      </c>
      <c r="G11" s="69">
        <v>626.95000000000005</v>
      </c>
      <c r="H11" s="67">
        <v>4</v>
      </c>
      <c r="I11" s="69">
        <v>626.95000000000005</v>
      </c>
      <c r="J11" s="70">
        <v>45019</v>
      </c>
      <c r="K11" s="67">
        <v>72</v>
      </c>
      <c r="L11" s="69">
        <v>107407121.89000002</v>
      </c>
      <c r="M11" s="69">
        <v>107390507.25</v>
      </c>
      <c r="N11" s="70">
        <v>45021</v>
      </c>
      <c r="O11" s="67" t="str">
        <f t="shared" ref="O11:O12" si="3">IF(H11&gt;=F11,"0",F11-H11)</f>
        <v>0</v>
      </c>
      <c r="P11" s="87" t="str">
        <f>IF(I11&gt;=G11,"0,00",G11-I11)</f>
        <v>0,00</v>
      </c>
      <c r="Q11" s="71">
        <f t="shared" ref="Q11:Q13" si="4">(G11-I11)/G11</f>
        <v>0</v>
      </c>
      <c r="R11" s="67">
        <v>0</v>
      </c>
      <c r="S11" s="72">
        <v>0</v>
      </c>
      <c r="T11" s="71">
        <f>(SUM(S10:S11)/SUM(L10:L11))</f>
        <v>0</v>
      </c>
      <c r="U11" s="77"/>
    </row>
    <row r="12" spans="2:21" ht="15" customHeight="1">
      <c r="B12" s="78"/>
      <c r="C12" s="67">
        <v>2023</v>
      </c>
      <c r="D12" s="67" t="s">
        <v>104</v>
      </c>
      <c r="E12" s="68">
        <v>1230</v>
      </c>
      <c r="F12" s="67">
        <v>3</v>
      </c>
      <c r="G12" s="69">
        <v>2204.34</v>
      </c>
      <c r="H12" s="67">
        <v>3</v>
      </c>
      <c r="I12" s="69">
        <v>2204.34</v>
      </c>
      <c r="J12" s="70">
        <v>45055</v>
      </c>
      <c r="K12" s="67">
        <v>72</v>
      </c>
      <c r="L12" s="69">
        <v>81393227.199999958</v>
      </c>
      <c r="M12" s="69">
        <v>81393227.199999958</v>
      </c>
      <c r="N12" s="70">
        <v>45057</v>
      </c>
      <c r="O12" s="67" t="str">
        <f t="shared" si="3"/>
        <v>0</v>
      </c>
      <c r="P12" s="87" t="str">
        <f>IF(I12&gt;=G12,"0,00",G12-I12)</f>
        <v>0,00</v>
      </c>
      <c r="Q12" s="71">
        <f t="shared" si="4"/>
        <v>0</v>
      </c>
      <c r="R12" s="67" t="str">
        <f t="shared" ref="R12" si="5">O12</f>
        <v>0</v>
      </c>
      <c r="S12" s="72">
        <v>0</v>
      </c>
      <c r="T12" s="71">
        <f>(SUM(S10:S12)/SUM(L10:L12))</f>
        <v>0</v>
      </c>
      <c r="U12" s="77"/>
    </row>
    <row r="13" spans="2:21" ht="15" customHeight="1">
      <c r="B13" s="78"/>
      <c r="C13" s="67">
        <v>2023</v>
      </c>
      <c r="D13" s="67" t="s">
        <v>105</v>
      </c>
      <c r="E13" s="68">
        <v>1551</v>
      </c>
      <c r="F13" s="67">
        <v>2</v>
      </c>
      <c r="G13" s="69">
        <v>575.11</v>
      </c>
      <c r="H13" s="67">
        <v>2</v>
      </c>
      <c r="I13" s="69">
        <v>575.11</v>
      </c>
      <c r="J13" s="70">
        <v>45079</v>
      </c>
      <c r="K13" s="67">
        <v>73</v>
      </c>
      <c r="L13" s="69">
        <v>88074744.270000011</v>
      </c>
      <c r="M13" s="69">
        <v>88074744.270000011</v>
      </c>
      <c r="N13" s="70">
        <v>45083</v>
      </c>
      <c r="O13" s="67" t="str">
        <f t="shared" ref="O13:O20" si="6">IF(H13&gt;=F13,"0",F13-H13)</f>
        <v>0</v>
      </c>
      <c r="P13" s="87" t="str">
        <f t="shared" ref="P13" si="7">IF(I13&gt;=G13,"0,00",G13-I13)</f>
        <v>0,00</v>
      </c>
      <c r="Q13" s="71">
        <f t="shared" si="4"/>
        <v>0</v>
      </c>
      <c r="R13" s="67"/>
      <c r="S13" s="72"/>
      <c r="T13" s="71"/>
      <c r="U13" s="77"/>
    </row>
    <row r="14" spans="2:21" ht="15">
      <c r="B14" s="78"/>
      <c r="C14" s="58">
        <v>2023</v>
      </c>
      <c r="D14" s="59" t="s">
        <v>176</v>
      </c>
      <c r="E14" s="60">
        <v>2160</v>
      </c>
      <c r="F14" s="59">
        <v>6</v>
      </c>
      <c r="G14" s="61">
        <v>2751.4</v>
      </c>
      <c r="H14" s="59">
        <v>4</v>
      </c>
      <c r="I14" s="61">
        <v>2628.3900000000003</v>
      </c>
      <c r="J14" s="62">
        <v>45112</v>
      </c>
      <c r="K14" s="59">
        <v>75</v>
      </c>
      <c r="L14" s="61">
        <v>108610430.61</v>
      </c>
      <c r="M14" s="61">
        <v>108610430.61</v>
      </c>
      <c r="N14" s="62">
        <v>45117</v>
      </c>
      <c r="O14" s="59">
        <f t="shared" si="6"/>
        <v>2</v>
      </c>
      <c r="P14" s="63">
        <f>IF(I14&gt;=G14,"0,00",G14-I14)</f>
        <v>123.00999999999976</v>
      </c>
      <c r="Q14" s="64">
        <f t="shared" ref="Q14:Q16" si="8">(G14-I14)/G14</f>
        <v>4.4708148578905198E-2</v>
      </c>
      <c r="R14" s="59">
        <f t="shared" ref="R14:R18" si="9">O14</f>
        <v>2</v>
      </c>
      <c r="S14" s="65">
        <v>0</v>
      </c>
      <c r="T14" s="64">
        <f>(SUM(S10:S14)/SUM(L10:L14))</f>
        <v>0</v>
      </c>
      <c r="U14" s="77"/>
    </row>
    <row r="15" spans="2:21" ht="15" customHeight="1">
      <c r="B15" s="78"/>
      <c r="C15" s="15">
        <v>2023</v>
      </c>
      <c r="D15" s="16" t="s">
        <v>98</v>
      </c>
      <c r="E15" s="23">
        <v>2675</v>
      </c>
      <c r="F15" s="16">
        <v>6</v>
      </c>
      <c r="G15" s="19">
        <v>4781565.1899999995</v>
      </c>
      <c r="H15" s="16">
        <v>6</v>
      </c>
      <c r="I15" s="19">
        <v>4781565.1899999995</v>
      </c>
      <c r="J15" s="18">
        <v>45141</v>
      </c>
      <c r="K15" s="16">
        <v>74</v>
      </c>
      <c r="L15" s="19">
        <v>100890869.16062929</v>
      </c>
      <c r="M15" s="19">
        <v>100890869.15000001</v>
      </c>
      <c r="N15" s="18">
        <v>45145</v>
      </c>
      <c r="O15" s="16" t="str">
        <f t="shared" si="6"/>
        <v>0</v>
      </c>
      <c r="P15" s="20" t="str">
        <f t="shared" ref="P15:P16" si="10">IF(I15&gt;=G15,"0,00",G15-I15)</f>
        <v>0,00</v>
      </c>
      <c r="Q15" s="21">
        <f t="shared" si="8"/>
        <v>0</v>
      </c>
      <c r="R15" s="16">
        <v>0</v>
      </c>
      <c r="S15" s="22">
        <v>0</v>
      </c>
      <c r="T15" s="21">
        <f>(SUM(S10:S15)/SUM(L10:L15))</f>
        <v>0</v>
      </c>
      <c r="U15" s="77"/>
    </row>
    <row r="16" spans="2:21" ht="15" customHeight="1">
      <c r="B16" s="78"/>
      <c r="C16" s="15">
        <v>2023</v>
      </c>
      <c r="D16" s="16" t="s">
        <v>99</v>
      </c>
      <c r="E16" s="23">
        <v>3181</v>
      </c>
      <c r="F16" s="16">
        <v>3</v>
      </c>
      <c r="G16" s="19">
        <v>500.8</v>
      </c>
      <c r="H16" s="16">
        <v>3</v>
      </c>
      <c r="I16" s="19">
        <v>500.8</v>
      </c>
      <c r="J16" s="18">
        <v>45170</v>
      </c>
      <c r="K16" s="16">
        <v>75</v>
      </c>
      <c r="L16" s="19">
        <v>121317398.45000009</v>
      </c>
      <c r="M16" s="19">
        <v>121317398.45000009</v>
      </c>
      <c r="N16" s="18">
        <v>45174</v>
      </c>
      <c r="O16" s="16" t="str">
        <f t="shared" si="6"/>
        <v>0</v>
      </c>
      <c r="P16" s="20" t="str">
        <f t="shared" si="10"/>
        <v>0,00</v>
      </c>
      <c r="Q16" s="21">
        <f t="shared" si="8"/>
        <v>0</v>
      </c>
      <c r="R16" s="16">
        <v>0</v>
      </c>
      <c r="S16" s="22">
        <v>0</v>
      </c>
      <c r="T16" s="21">
        <f>(SUM(S10:S16)/SUM(L10:L16))</f>
        <v>0</v>
      </c>
      <c r="U16" s="77"/>
    </row>
    <row r="17" spans="2:21" ht="15" customHeight="1">
      <c r="B17" s="78"/>
      <c r="C17" s="15">
        <v>2023</v>
      </c>
      <c r="D17" s="16" t="s">
        <v>100</v>
      </c>
      <c r="E17" s="23">
        <v>3766</v>
      </c>
      <c r="F17" s="16">
        <v>3</v>
      </c>
      <c r="G17" s="19">
        <v>471.2</v>
      </c>
      <c r="H17" s="16">
        <v>3</v>
      </c>
      <c r="I17" s="19">
        <v>471.2</v>
      </c>
      <c r="J17" s="18">
        <v>45204</v>
      </c>
      <c r="K17" s="16">
        <v>74</v>
      </c>
      <c r="L17" s="19">
        <v>91164736.689999998</v>
      </c>
      <c r="M17" s="19">
        <v>91164736.689999998</v>
      </c>
      <c r="N17" s="18">
        <v>45208</v>
      </c>
      <c r="O17" s="16" t="str">
        <f t="shared" si="6"/>
        <v>0</v>
      </c>
      <c r="P17" s="20" t="str">
        <f t="shared" ref="P17:P19" si="11">IF(I17&gt;=G17,"0,00",G17-I17)</f>
        <v>0,00</v>
      </c>
      <c r="Q17" s="21">
        <f t="shared" ref="Q17:Q19" si="12">(G17-I17)/G17</f>
        <v>0</v>
      </c>
      <c r="R17" s="16" t="str">
        <f t="shared" si="9"/>
        <v>0</v>
      </c>
      <c r="S17" s="22">
        <v>0</v>
      </c>
      <c r="T17" s="21">
        <f>(SUM(S10:S17)/SUM(L10:L17))</f>
        <v>0</v>
      </c>
      <c r="U17" s="77"/>
    </row>
    <row r="18" spans="2:21" ht="15" customHeight="1">
      <c r="B18" s="78"/>
      <c r="C18" s="15">
        <v>2023</v>
      </c>
      <c r="D18" s="16" t="s">
        <v>177</v>
      </c>
      <c r="E18" s="23">
        <v>4161</v>
      </c>
      <c r="F18" s="16">
        <v>1</v>
      </c>
      <c r="G18" s="19">
        <v>20.93</v>
      </c>
      <c r="H18" s="16">
        <v>1</v>
      </c>
      <c r="I18" s="19">
        <v>20.93</v>
      </c>
      <c r="J18" s="18">
        <v>45236</v>
      </c>
      <c r="K18" s="16">
        <v>74</v>
      </c>
      <c r="L18" s="19">
        <v>92324843.469999969</v>
      </c>
      <c r="M18" s="19">
        <v>91668325.409999952</v>
      </c>
      <c r="N18" s="18">
        <v>45238</v>
      </c>
      <c r="O18" s="16" t="str">
        <f t="shared" si="6"/>
        <v>0</v>
      </c>
      <c r="P18" s="20" t="str">
        <f t="shared" si="11"/>
        <v>0,00</v>
      </c>
      <c r="Q18" s="21">
        <f t="shared" si="12"/>
        <v>0</v>
      </c>
      <c r="R18" s="16" t="str">
        <f t="shared" si="9"/>
        <v>0</v>
      </c>
      <c r="S18" s="22">
        <v>0</v>
      </c>
      <c r="T18" s="21">
        <f>(SUM(S10:S18)/SUM(L10:L18))</f>
        <v>0</v>
      </c>
      <c r="U18" s="77"/>
    </row>
    <row r="19" spans="2:21" ht="15" customHeight="1">
      <c r="B19" s="78"/>
      <c r="C19" s="15">
        <v>2023</v>
      </c>
      <c r="D19" s="16" t="s">
        <v>101</v>
      </c>
      <c r="E19" s="23">
        <v>4671</v>
      </c>
      <c r="F19" s="16">
        <v>1</v>
      </c>
      <c r="G19" s="19">
        <v>295.89</v>
      </c>
      <c r="H19" s="16">
        <v>1</v>
      </c>
      <c r="I19" s="19">
        <v>295.89</v>
      </c>
      <c r="J19" s="18">
        <v>45266</v>
      </c>
      <c r="K19" s="16">
        <v>76</v>
      </c>
      <c r="L19" s="19">
        <v>83874034.459999993</v>
      </c>
      <c r="M19" s="19">
        <v>83874034.459999993</v>
      </c>
      <c r="N19" s="18">
        <v>45271</v>
      </c>
      <c r="O19" s="16" t="str">
        <f t="shared" si="6"/>
        <v>0</v>
      </c>
      <c r="P19" s="20" t="str">
        <f t="shared" si="11"/>
        <v>0,00</v>
      </c>
      <c r="Q19" s="21">
        <f t="shared" si="12"/>
        <v>0</v>
      </c>
      <c r="R19" s="16">
        <v>0</v>
      </c>
      <c r="S19" s="22">
        <v>0</v>
      </c>
      <c r="T19" s="21">
        <f>(SUM(S10:S19)/SUM(L10:L19))</f>
        <v>0</v>
      </c>
      <c r="U19" s="77"/>
    </row>
    <row r="20" spans="2:21" ht="15" customHeight="1">
      <c r="B20" s="78"/>
      <c r="C20" s="15">
        <v>2023</v>
      </c>
      <c r="D20" s="16" t="s">
        <v>179</v>
      </c>
      <c r="E20" s="23">
        <v>5188</v>
      </c>
      <c r="F20" s="16">
        <v>2</v>
      </c>
      <c r="G20" s="19">
        <v>112.9</v>
      </c>
      <c r="H20" s="16">
        <v>2</v>
      </c>
      <c r="I20" s="19">
        <v>112.9</v>
      </c>
      <c r="J20" s="18">
        <v>45296</v>
      </c>
      <c r="K20" s="16">
        <v>76</v>
      </c>
      <c r="L20" s="19">
        <v>86731723.430000067</v>
      </c>
      <c r="M20" s="19">
        <v>86731723.430000067</v>
      </c>
      <c r="N20" s="18">
        <v>45300</v>
      </c>
      <c r="O20" s="16" t="str">
        <f t="shared" si="6"/>
        <v>0</v>
      </c>
      <c r="P20" s="20" t="str">
        <f>IF(I20&gt;=G20,"0,00",G20-I20)</f>
        <v>0,00</v>
      </c>
      <c r="Q20" s="21">
        <f>(G20-I20)/G20</f>
        <v>0</v>
      </c>
      <c r="R20" s="16">
        <v>0</v>
      </c>
      <c r="S20" s="22">
        <v>0</v>
      </c>
      <c r="T20" s="21">
        <f>(SUM(S10:S20)/SUM(L10:L20))</f>
        <v>0</v>
      </c>
      <c r="U20" s="77"/>
    </row>
    <row r="21" spans="2:21" ht="15" customHeight="1">
      <c r="B21" s="78"/>
      <c r="C21" s="15">
        <v>2023</v>
      </c>
      <c r="D21" s="16" t="s">
        <v>102</v>
      </c>
      <c r="E21" s="23">
        <v>283</v>
      </c>
      <c r="F21" s="16">
        <v>2</v>
      </c>
      <c r="G21" s="19">
        <v>129.44999999999999</v>
      </c>
      <c r="H21" s="16">
        <v>2</v>
      </c>
      <c r="I21" s="19">
        <v>129.44999999999999</v>
      </c>
      <c r="J21" s="18">
        <v>45324</v>
      </c>
      <c r="K21" s="16">
        <v>76</v>
      </c>
      <c r="L21" s="19">
        <v>90636608.359999925</v>
      </c>
      <c r="M21" s="19">
        <v>90636608.359999925</v>
      </c>
      <c r="N21" s="18">
        <v>45328</v>
      </c>
      <c r="O21" s="16">
        <v>0</v>
      </c>
      <c r="P21" s="20" t="str">
        <f t="shared" ref="P21" si="13">IF(I21&gt;=G21,"0,00",G21-I21)</f>
        <v>0,00</v>
      </c>
      <c r="Q21" s="21">
        <f t="shared" ref="Q21" si="14">(G21-I21)/G21</f>
        <v>0</v>
      </c>
      <c r="R21" s="16">
        <f t="shared" ref="R21" si="15">O21</f>
        <v>0</v>
      </c>
      <c r="S21" s="22" t="str">
        <f t="shared" ref="S21" si="16">P21</f>
        <v>0,00</v>
      </c>
      <c r="T21" s="21">
        <f>(SUM(S10:S21)/SUM(L10:L21))</f>
        <v>0</v>
      </c>
      <c r="U21" s="77"/>
    </row>
    <row r="22" spans="2:21" ht="15" customHeight="1">
      <c r="B22" s="78"/>
      <c r="C22" s="15"/>
      <c r="D22" s="16"/>
      <c r="E22" s="23"/>
      <c r="F22" s="16"/>
      <c r="G22" s="19"/>
      <c r="H22" s="16"/>
      <c r="I22" s="19"/>
      <c r="J22" s="18"/>
      <c r="K22" s="16"/>
      <c r="L22" s="19"/>
      <c r="M22" s="19"/>
      <c r="N22" s="18"/>
      <c r="O22" s="16"/>
      <c r="P22" s="20"/>
      <c r="Q22" s="21"/>
      <c r="R22" s="79"/>
      <c r="S22" s="80"/>
      <c r="T22" s="81"/>
      <c r="U22" s="77"/>
    </row>
    <row r="23" spans="2:21" ht="15" customHeight="1">
      <c r="B23" s="78"/>
      <c r="C23" s="82" t="s">
        <v>182</v>
      </c>
      <c r="D23" s="79"/>
      <c r="E23" s="83"/>
      <c r="F23" s="79"/>
      <c r="G23" s="83"/>
      <c r="H23" s="84"/>
      <c r="I23" s="79"/>
      <c r="J23" s="83"/>
      <c r="K23" s="83"/>
      <c r="L23" s="84"/>
      <c r="M23" s="79"/>
      <c r="N23" s="24"/>
      <c r="O23" s="81"/>
      <c r="P23" s="79"/>
      <c r="Q23" s="85"/>
      <c r="R23" s="85"/>
      <c r="S23" s="85"/>
      <c r="T23" s="85"/>
      <c r="U23" s="77"/>
    </row>
    <row r="24" spans="2:21" ht="15" customHeight="1">
      <c r="B24" s="78"/>
      <c r="C24" s="82" t="s">
        <v>181</v>
      </c>
      <c r="D24" s="79"/>
      <c r="E24" s="83"/>
      <c r="F24" s="79"/>
      <c r="G24" s="83"/>
      <c r="H24" s="84"/>
      <c r="I24" s="79"/>
      <c r="J24" s="83"/>
      <c r="K24" s="83"/>
      <c r="L24" s="84"/>
      <c r="M24" s="79"/>
      <c r="N24" s="24"/>
      <c r="O24" s="81"/>
      <c r="P24" s="79"/>
      <c r="Q24" s="85"/>
      <c r="R24" s="85"/>
      <c r="S24" s="85"/>
      <c r="T24" s="85"/>
      <c r="U24" s="77"/>
    </row>
    <row r="25" spans="2:21" ht="15" customHeight="1">
      <c r="B25" s="307"/>
      <c r="C25" s="82" t="s">
        <v>178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308"/>
    </row>
    <row r="26" spans="2:21" ht="15" customHeight="1">
      <c r="B26" s="307"/>
      <c r="C26" s="309" t="s">
        <v>180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308"/>
    </row>
    <row r="27" spans="2:21" ht="15" customHeight="1">
      <c r="B27" s="329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86"/>
    </row>
    <row r="28" spans="2:21" ht="15" customHeight="1">
      <c r="B28" s="329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86"/>
    </row>
    <row r="29" spans="2:21" ht="15" customHeight="1">
      <c r="B29" s="331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2"/>
    </row>
    <row r="30" spans="2:21" ht="15" customHeight="1">
      <c r="B30" s="331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2"/>
    </row>
    <row r="31" spans="2:21" ht="14.45" customHeight="1" thickBot="1">
      <c r="B31" s="326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8"/>
    </row>
    <row r="32" spans="2:21" ht="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2:27" ht="15">
      <c r="B33" s="27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6"/>
    </row>
    <row r="34" spans="2:27" ht="15">
      <c r="B34" s="27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6"/>
      <c r="V34" s="26"/>
      <c r="W34" s="26"/>
      <c r="X34" s="26"/>
      <c r="Y34" s="26"/>
      <c r="Z34" s="26"/>
      <c r="AA34" s="26"/>
    </row>
    <row r="35" spans="2:27">
      <c r="G35" s="4"/>
      <c r="H35" s="5"/>
      <c r="L35" s="5"/>
    </row>
    <row r="36" spans="2:27" ht="15.75">
      <c r="B36" s="17"/>
      <c r="K36" s="4"/>
      <c r="M36" s="3"/>
    </row>
    <row r="37" spans="2:27" ht="15.75">
      <c r="B37" s="17"/>
      <c r="E37" s="3"/>
      <c r="I37" s="3"/>
      <c r="K37" s="4"/>
      <c r="M37" s="4"/>
    </row>
    <row r="38" spans="2:27" ht="15.75">
      <c r="B38" s="17"/>
      <c r="E38" s="4"/>
      <c r="K38" s="4"/>
      <c r="M38" s="5"/>
    </row>
    <row r="39" spans="2:27" ht="15">
      <c r="B39" s="14"/>
      <c r="C39" s="6"/>
      <c r="E39" s="5"/>
      <c r="F39" s="5"/>
      <c r="K39" s="4"/>
    </row>
    <row r="40" spans="2:27">
      <c r="E40" s="5"/>
      <c r="K40" s="4"/>
    </row>
    <row r="41" spans="2:27">
      <c r="E41" s="4"/>
      <c r="G41" s="2"/>
      <c r="J41" s="3"/>
      <c r="K41" s="4"/>
    </row>
    <row r="42" spans="2:27">
      <c r="G42" s="2"/>
      <c r="J42" s="5"/>
      <c r="K42" s="3"/>
    </row>
  </sheetData>
  <mergeCells count="23">
    <mergeCell ref="B31:U31"/>
    <mergeCell ref="H8:H9"/>
    <mergeCell ref="I8:I9"/>
    <mergeCell ref="O8:Q8"/>
    <mergeCell ref="B27:T28"/>
    <mergeCell ref="B29:U29"/>
    <mergeCell ref="B30:U30"/>
    <mergeCell ref="B2:U5"/>
    <mergeCell ref="F7:J7"/>
    <mergeCell ref="K7:N7"/>
    <mergeCell ref="O7:T7"/>
    <mergeCell ref="E7:E9"/>
    <mergeCell ref="D7:D9"/>
    <mergeCell ref="C7:C9"/>
    <mergeCell ref="K8:K9"/>
    <mergeCell ref="L8:L9"/>
    <mergeCell ref="J8:J9"/>
    <mergeCell ref="E6:L6"/>
    <mergeCell ref="F8:F9"/>
    <mergeCell ref="R8:T8"/>
    <mergeCell ref="M8:M9"/>
    <mergeCell ref="N8:N9"/>
    <mergeCell ref="G8:G9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I94"/>
  <sheetViews>
    <sheetView showGridLines="0" zoomScale="90" zoomScaleNormal="90" workbookViewId="0">
      <selection activeCell="G25" sqref="G25"/>
    </sheetView>
  </sheetViews>
  <sheetFormatPr defaultColWidth="7.25" defaultRowHeight="12.75"/>
  <cols>
    <col min="1" max="1" width="15.75" style="13" bestFit="1" customWidth="1"/>
    <col min="2" max="2" width="18.25" style="13" bestFit="1" customWidth="1"/>
    <col min="3" max="3" width="18.375" style="13" bestFit="1" customWidth="1"/>
    <col min="4" max="4" width="13.375" style="13" bestFit="1" customWidth="1"/>
    <col min="5" max="5" width="12.25" style="13" bestFit="1" customWidth="1"/>
    <col min="6" max="6" width="12" style="13" bestFit="1" customWidth="1"/>
    <col min="7" max="8" width="8.75" style="99" bestFit="1" customWidth="1"/>
    <col min="9" max="9" width="7.25" style="99"/>
    <col min="10" max="16384" width="7.25" style="13"/>
  </cols>
  <sheetData>
    <row r="1" spans="1:9" customFormat="1" ht="19.5">
      <c r="A1" s="13"/>
      <c r="B1" s="103" t="s">
        <v>112</v>
      </c>
      <c r="G1" s="89"/>
      <c r="H1" s="89"/>
      <c r="I1" s="89"/>
    </row>
    <row r="2" spans="1:9" customFormat="1" ht="19.5">
      <c r="A2" s="13"/>
      <c r="B2" s="103" t="s">
        <v>113</v>
      </c>
      <c r="G2" s="89"/>
      <c r="H2" s="89"/>
      <c r="I2" s="89"/>
    </row>
    <row r="3" spans="1:9" customFormat="1" ht="19.5">
      <c r="A3" s="13"/>
      <c r="B3" s="103" t="s">
        <v>114</v>
      </c>
      <c r="G3" s="89"/>
      <c r="H3" s="89"/>
      <c r="I3" s="89"/>
    </row>
    <row r="4" spans="1:9" customFormat="1" ht="15">
      <c r="A4" s="13"/>
      <c r="B4" s="104"/>
      <c r="G4" s="89"/>
      <c r="H4" s="89"/>
      <c r="I4" s="89"/>
    </row>
    <row r="5" spans="1:9" customFormat="1" ht="16.5" customHeight="1">
      <c r="A5" s="13"/>
      <c r="B5" s="109" t="s">
        <v>115</v>
      </c>
      <c r="C5" s="90"/>
      <c r="D5" s="90"/>
      <c r="E5" s="90"/>
      <c r="F5" s="90"/>
      <c r="G5" s="89"/>
      <c r="H5" s="89"/>
      <c r="I5" s="89"/>
    </row>
    <row r="6" spans="1:9" customFormat="1" ht="14.25">
      <c r="C6" s="8"/>
      <c r="D6" s="7" t="s">
        <v>30</v>
      </c>
      <c r="E6" s="7"/>
      <c r="F6" s="9"/>
      <c r="G6" s="3"/>
      <c r="H6" s="3"/>
      <c r="I6" s="3"/>
    </row>
    <row r="7" spans="1:9" s="10" customFormat="1" ht="15.6" customHeight="1">
      <c r="C7" s="117"/>
      <c r="D7" s="118" t="s">
        <v>116</v>
      </c>
      <c r="E7" s="118" t="s">
        <v>16</v>
      </c>
      <c r="F7" s="118" t="s">
        <v>17</v>
      </c>
      <c r="G7" s="91"/>
      <c r="H7" s="91"/>
      <c r="I7" s="91"/>
    </row>
    <row r="8" spans="1:9" s="10" customFormat="1" ht="15" customHeight="1">
      <c r="C8" s="121" t="s">
        <v>117</v>
      </c>
      <c r="D8" s="121">
        <v>114889235.85999997</v>
      </c>
      <c r="E8" s="122">
        <v>1</v>
      </c>
      <c r="F8" s="123">
        <v>69</v>
      </c>
      <c r="G8" s="91"/>
      <c r="H8" s="91"/>
      <c r="I8" s="91"/>
    </row>
    <row r="9" spans="1:9" s="10" customFormat="1" ht="15" customHeight="1">
      <c r="C9" s="124" t="s">
        <v>118</v>
      </c>
      <c r="D9" s="125">
        <v>333829.43</v>
      </c>
      <c r="E9" s="126" t="s">
        <v>19</v>
      </c>
      <c r="F9" s="126" t="s">
        <v>19</v>
      </c>
      <c r="G9" s="91"/>
      <c r="H9" s="91"/>
      <c r="I9" s="91"/>
    </row>
    <row r="10" spans="1:9" s="10" customFormat="1" ht="15" customHeight="1">
      <c r="C10" s="127" t="s">
        <v>31</v>
      </c>
      <c r="D10" s="128">
        <v>40658041.779999994</v>
      </c>
      <c r="E10" s="129" t="s">
        <v>19</v>
      </c>
      <c r="F10" s="129" t="s">
        <v>19</v>
      </c>
      <c r="G10" s="91"/>
      <c r="H10" s="91"/>
      <c r="I10" s="91"/>
    </row>
    <row r="11" spans="1:9" s="10" customFormat="1" ht="15" customHeight="1">
      <c r="B11" s="92"/>
      <c r="C11" s="127" t="s">
        <v>18</v>
      </c>
      <c r="D11" s="128">
        <v>74560925.040000036</v>
      </c>
      <c r="E11" s="129" t="s">
        <v>19</v>
      </c>
      <c r="F11" s="129" t="s">
        <v>19</v>
      </c>
      <c r="G11" s="91"/>
      <c r="H11" s="91"/>
      <c r="I11" s="91"/>
    </row>
    <row r="12" spans="1:9" s="10" customFormat="1" ht="15" customHeight="1">
      <c r="C12" s="132" t="s">
        <v>32</v>
      </c>
      <c r="D12" s="133">
        <v>23599036.170000002</v>
      </c>
      <c r="E12" s="134" t="s">
        <v>19</v>
      </c>
      <c r="F12" s="135" t="s">
        <v>19</v>
      </c>
      <c r="G12" s="91"/>
      <c r="H12" s="91"/>
      <c r="I12" s="91"/>
    </row>
    <row r="13" spans="1:9" s="10" customFormat="1" ht="15" customHeight="1">
      <c r="B13" s="93"/>
      <c r="C13" s="132" t="s">
        <v>119</v>
      </c>
      <c r="D13" s="133">
        <v>138484173.56</v>
      </c>
      <c r="E13" s="134">
        <v>1.2053711779296017</v>
      </c>
      <c r="F13" s="135" t="s">
        <v>19</v>
      </c>
      <c r="G13" s="91"/>
      <c r="H13" s="91"/>
      <c r="I13" s="91"/>
    </row>
    <row r="14" spans="1:9" s="10" customFormat="1" ht="15" customHeight="1">
      <c r="B14" s="94"/>
      <c r="C14" s="139" t="s">
        <v>20</v>
      </c>
      <c r="D14" s="140">
        <v>0</v>
      </c>
      <c r="E14" s="141">
        <v>0</v>
      </c>
      <c r="F14" s="142" t="s">
        <v>19</v>
      </c>
      <c r="G14" s="91"/>
      <c r="H14" s="91"/>
      <c r="I14" s="91"/>
    </row>
    <row r="15" spans="1:9" s="10" customFormat="1" ht="13.5">
      <c r="A15" s="12"/>
      <c r="B15" s="12"/>
      <c r="G15" s="91"/>
      <c r="H15" s="91"/>
      <c r="I15" s="91"/>
    </row>
    <row r="16" spans="1:9" s="10" customFormat="1" ht="15" customHeight="1">
      <c r="A16" s="144" t="s">
        <v>19</v>
      </c>
      <c r="B16" s="144" t="s">
        <v>19</v>
      </c>
      <c r="C16" s="145">
        <v>0.99999999999999989</v>
      </c>
      <c r="D16" s="144">
        <v>114889235.85999997</v>
      </c>
      <c r="E16" s="144">
        <v>114889235.85999997</v>
      </c>
      <c r="F16" s="144">
        <v>0</v>
      </c>
      <c r="G16" s="95"/>
      <c r="H16" s="95"/>
      <c r="I16" s="95"/>
    </row>
    <row r="17" spans="1:9" s="11" customFormat="1" ht="39" customHeight="1">
      <c r="A17" s="118" t="s">
        <v>21</v>
      </c>
      <c r="B17" s="118" t="s">
        <v>120</v>
      </c>
      <c r="C17" s="118" t="s">
        <v>121</v>
      </c>
      <c r="D17" s="118" t="s">
        <v>122</v>
      </c>
      <c r="E17" s="118" t="s">
        <v>123</v>
      </c>
      <c r="F17" s="147" t="s">
        <v>124</v>
      </c>
      <c r="G17" s="96"/>
      <c r="H17" s="96"/>
      <c r="I17" s="96"/>
    </row>
    <row r="18" spans="1:9" s="11" customFormat="1" ht="15.6" customHeight="1">
      <c r="A18" s="29">
        <v>3034433000156</v>
      </c>
      <c r="B18" s="30" t="s">
        <v>78</v>
      </c>
      <c r="C18" s="31">
        <v>0</v>
      </c>
      <c r="D18" s="32">
        <v>115223065.28999998</v>
      </c>
      <c r="E18" s="32">
        <v>115223065.28999998</v>
      </c>
      <c r="F18" s="33">
        <v>0</v>
      </c>
      <c r="G18" s="96"/>
      <c r="H18" s="96"/>
      <c r="I18" s="96"/>
    </row>
    <row r="19" spans="1:9" s="11" customFormat="1" ht="15.6" customHeight="1">
      <c r="A19" s="29">
        <v>3034433000156</v>
      </c>
      <c r="B19" s="30" t="s">
        <v>78</v>
      </c>
      <c r="C19" s="31">
        <v>0</v>
      </c>
      <c r="D19" s="32">
        <v>333829.43</v>
      </c>
      <c r="E19" s="32">
        <v>333829.43</v>
      </c>
      <c r="F19" s="33">
        <v>0</v>
      </c>
      <c r="G19" s="96"/>
      <c r="H19" s="96"/>
      <c r="I19" s="96"/>
    </row>
    <row r="20" spans="1:9" s="98" customFormat="1" ht="15" customHeight="1">
      <c r="A20" s="34">
        <v>2016440000162</v>
      </c>
      <c r="B20" s="35" t="s">
        <v>39</v>
      </c>
      <c r="C20" s="36">
        <v>2.8168372744000001E-2</v>
      </c>
      <c r="D20" s="37">
        <v>3236242.82</v>
      </c>
      <c r="E20" s="38">
        <v>3236242.82</v>
      </c>
      <c r="F20" s="39">
        <v>0</v>
      </c>
      <c r="G20" s="97"/>
      <c r="H20" s="97"/>
      <c r="I20" s="97"/>
    </row>
    <row r="21" spans="1:9" s="98" customFormat="1" ht="15" customHeight="1">
      <c r="A21" s="34">
        <v>2341467000120</v>
      </c>
      <c r="B21" s="35" t="s">
        <v>68</v>
      </c>
      <c r="C21" s="36">
        <v>8.2243413229999996E-3</v>
      </c>
      <c r="D21" s="37">
        <v>944888.29</v>
      </c>
      <c r="E21" s="38">
        <v>944888.29</v>
      </c>
      <c r="F21" s="39">
        <v>0</v>
      </c>
      <c r="G21" s="97"/>
      <c r="H21" s="97"/>
      <c r="I21" s="97"/>
    </row>
    <row r="22" spans="1:9" s="98" customFormat="1" ht="15" customHeight="1">
      <c r="A22" s="34">
        <v>33050071000158</v>
      </c>
      <c r="B22" s="35" t="s">
        <v>47</v>
      </c>
      <c r="C22" s="36">
        <v>2.1306520595E-2</v>
      </c>
      <c r="D22" s="37">
        <v>2447889.87</v>
      </c>
      <c r="E22" s="38">
        <v>2447889.87</v>
      </c>
      <c r="F22" s="39">
        <v>0</v>
      </c>
      <c r="G22" s="97"/>
      <c r="H22" s="97"/>
      <c r="I22" s="97"/>
    </row>
    <row r="23" spans="1:9" s="98" customFormat="1" ht="15" customHeight="1">
      <c r="A23" s="34">
        <v>2302100000106</v>
      </c>
      <c r="B23" s="35" t="s">
        <v>50</v>
      </c>
      <c r="C23" s="36">
        <v>1.5258857689E-2</v>
      </c>
      <c r="D23" s="37">
        <v>1753078.5</v>
      </c>
      <c r="E23" s="38">
        <v>1753078.5</v>
      </c>
      <c r="F23" s="39">
        <v>0</v>
      </c>
      <c r="G23" s="97"/>
      <c r="H23" s="97"/>
      <c r="I23" s="97"/>
    </row>
    <row r="24" spans="1:9" s="98" customFormat="1" ht="15" customHeight="1">
      <c r="A24" s="34">
        <v>7282377000120</v>
      </c>
      <c r="B24" s="35" t="s">
        <v>70</v>
      </c>
      <c r="C24" s="36">
        <v>5.9652209790000002E-3</v>
      </c>
      <c r="D24" s="37">
        <v>685339.68</v>
      </c>
      <c r="E24" s="38">
        <v>685339.68</v>
      </c>
      <c r="F24" s="39">
        <v>0</v>
      </c>
      <c r="G24" s="97"/>
      <c r="H24" s="97"/>
      <c r="I24" s="97"/>
    </row>
    <row r="25" spans="1:9" s="98" customFormat="1" ht="15" customHeight="1">
      <c r="A25" s="34">
        <v>5965546000109</v>
      </c>
      <c r="B25" s="35" t="s">
        <v>25</v>
      </c>
      <c r="C25" s="36">
        <v>3.0638755440000002E-3</v>
      </c>
      <c r="D25" s="37">
        <v>352006.32</v>
      </c>
      <c r="E25" s="38">
        <v>352006.32</v>
      </c>
      <c r="F25" s="39">
        <v>0</v>
      </c>
      <c r="G25" s="97"/>
      <c r="H25" s="97"/>
      <c r="I25" s="97"/>
    </row>
    <row r="26" spans="1:9" s="98" customFormat="1" ht="15" customHeight="1">
      <c r="A26" s="34">
        <v>12272084000100</v>
      </c>
      <c r="B26" s="35" t="s">
        <v>24</v>
      </c>
      <c r="C26" s="36">
        <v>7.6846610860000003E-3</v>
      </c>
      <c r="D26" s="37">
        <v>882884.84</v>
      </c>
      <c r="E26" s="38">
        <v>882884.84</v>
      </c>
      <c r="F26" s="39">
        <v>0</v>
      </c>
      <c r="G26" s="97"/>
      <c r="H26" s="97"/>
      <c r="I26" s="97"/>
    </row>
    <row r="27" spans="1:9" s="98" customFormat="1" ht="15" customHeight="1">
      <c r="A27" s="34">
        <v>7522669000192</v>
      </c>
      <c r="B27" s="35" t="s">
        <v>45</v>
      </c>
      <c r="C27" s="36">
        <v>7.6709588797000003E-2</v>
      </c>
      <c r="D27" s="37">
        <v>8813106.0399999991</v>
      </c>
      <c r="E27" s="38">
        <v>8813106.0399999991</v>
      </c>
      <c r="F27" s="39">
        <v>0</v>
      </c>
      <c r="G27" s="97"/>
      <c r="H27" s="97"/>
      <c r="I27" s="97"/>
    </row>
    <row r="28" spans="1:9" s="98" customFormat="1" ht="15" customHeight="1">
      <c r="A28" s="34">
        <v>8467115000100</v>
      </c>
      <c r="B28" s="35" t="s">
        <v>59</v>
      </c>
      <c r="C28" s="36">
        <v>1.0028716018000001E-2</v>
      </c>
      <c r="D28" s="37">
        <v>1152191.52</v>
      </c>
      <c r="E28" s="38">
        <v>1152191.52</v>
      </c>
      <c r="F28" s="39">
        <v>0</v>
      </c>
      <c r="G28" s="97"/>
      <c r="H28" s="97"/>
      <c r="I28" s="97"/>
    </row>
    <row r="29" spans="1:9" s="98" customFormat="1" ht="15" customHeight="1">
      <c r="A29" s="34">
        <v>8336783000190</v>
      </c>
      <c r="B29" s="35" t="s">
        <v>37</v>
      </c>
      <c r="C29" s="36">
        <v>3.3242865804000002E-2</v>
      </c>
      <c r="D29" s="37">
        <v>3819247.45</v>
      </c>
      <c r="E29" s="38">
        <v>3819247.45</v>
      </c>
      <c r="F29" s="39">
        <v>0</v>
      </c>
      <c r="G29" s="97"/>
      <c r="H29" s="97"/>
      <c r="I29" s="97"/>
    </row>
    <row r="30" spans="1:9" s="98" customFormat="1" ht="15" customHeight="1">
      <c r="A30" s="34">
        <v>1543032000104</v>
      </c>
      <c r="B30" s="35" t="s">
        <v>64</v>
      </c>
      <c r="C30" s="36">
        <v>2.018660332E-2</v>
      </c>
      <c r="D30" s="37">
        <v>2319223.4300000002</v>
      </c>
      <c r="E30" s="38">
        <v>2319223.4300000002</v>
      </c>
      <c r="F30" s="39">
        <v>0</v>
      </c>
      <c r="G30" s="97"/>
      <c r="H30" s="97"/>
      <c r="I30" s="97"/>
    </row>
    <row r="31" spans="1:9" s="98" customFormat="1" ht="15" customHeight="1">
      <c r="A31" s="34">
        <v>4895728000180</v>
      </c>
      <c r="B31" s="35" t="s">
        <v>22</v>
      </c>
      <c r="C31" s="36">
        <v>1.8049399968E-2</v>
      </c>
      <c r="D31" s="37">
        <v>2073681.77</v>
      </c>
      <c r="E31" s="38">
        <v>2073681.77</v>
      </c>
      <c r="F31" s="39">
        <v>0</v>
      </c>
      <c r="G31" s="97"/>
      <c r="H31" s="97"/>
      <c r="I31" s="97"/>
    </row>
    <row r="32" spans="1:9" s="98" customFormat="1" ht="15" customHeight="1">
      <c r="A32" s="34">
        <v>10835932000108</v>
      </c>
      <c r="B32" s="35" t="s">
        <v>48</v>
      </c>
      <c r="C32" s="36">
        <v>0.132567891291</v>
      </c>
      <c r="D32" s="37">
        <v>15230623.73</v>
      </c>
      <c r="E32" s="38">
        <v>15230623.73</v>
      </c>
      <c r="F32" s="39">
        <v>0</v>
      </c>
      <c r="G32" s="97"/>
      <c r="H32" s="97"/>
      <c r="I32" s="97"/>
    </row>
    <row r="33" spans="1:9" s="98" customFormat="1" ht="15" customHeight="1">
      <c r="A33" s="34">
        <v>25086034000171</v>
      </c>
      <c r="B33" s="35" t="s">
        <v>55</v>
      </c>
      <c r="C33" s="36">
        <v>3.6992722319999999E-3</v>
      </c>
      <c r="D33" s="37">
        <v>425006.56</v>
      </c>
      <c r="E33" s="38">
        <v>425006.56</v>
      </c>
      <c r="F33" s="39">
        <v>0</v>
      </c>
      <c r="G33" s="97"/>
      <c r="H33" s="97"/>
      <c r="I33" s="97"/>
    </row>
    <row r="34" spans="1:9" s="98" customFormat="1" ht="15" customHeight="1">
      <c r="A34" s="34">
        <v>6272793000184</v>
      </c>
      <c r="B34" s="35" t="s">
        <v>53</v>
      </c>
      <c r="C34" s="36">
        <v>1.2722756828E-2</v>
      </c>
      <c r="D34" s="37">
        <v>1461707.81</v>
      </c>
      <c r="E34" s="38">
        <v>1461707.81</v>
      </c>
      <c r="F34" s="39">
        <v>0</v>
      </c>
      <c r="G34" s="97"/>
      <c r="H34" s="97"/>
      <c r="I34" s="97"/>
    </row>
    <row r="35" spans="1:9" s="98" customFormat="1" ht="15" customHeight="1">
      <c r="A35" s="34">
        <v>3467321000199</v>
      </c>
      <c r="B35" s="35" t="s">
        <v>52</v>
      </c>
      <c r="C35" s="36">
        <v>1.3252442220999999E-2</v>
      </c>
      <c r="D35" s="37">
        <v>1522562.96</v>
      </c>
      <c r="E35" s="38">
        <v>1522562.96</v>
      </c>
      <c r="F35" s="39">
        <v>0</v>
      </c>
      <c r="G35" s="97"/>
      <c r="H35" s="97"/>
      <c r="I35" s="97"/>
    </row>
    <row r="36" spans="1:9" s="98" customFormat="1" ht="15" customHeight="1">
      <c r="A36" s="34">
        <v>6981180000116</v>
      </c>
      <c r="B36" s="35" t="s">
        <v>28</v>
      </c>
      <c r="C36" s="36">
        <v>4.6227099695000003E-2</v>
      </c>
      <c r="D36" s="37">
        <v>5310996.16</v>
      </c>
      <c r="E36" s="38">
        <v>5310996.16</v>
      </c>
      <c r="F36" s="39">
        <v>0</v>
      </c>
      <c r="G36" s="97"/>
      <c r="H36" s="97"/>
      <c r="I36" s="97"/>
    </row>
    <row r="37" spans="1:9" s="98" customFormat="1" ht="15" customHeight="1">
      <c r="A37" s="34">
        <v>6840748000189</v>
      </c>
      <c r="B37" s="35" t="s">
        <v>27</v>
      </c>
      <c r="C37" s="36">
        <v>6.7134143090000001E-3</v>
      </c>
      <c r="D37" s="37">
        <v>771299.04</v>
      </c>
      <c r="E37" s="38">
        <v>771299.04</v>
      </c>
      <c r="F37" s="39">
        <v>0</v>
      </c>
      <c r="G37" s="97"/>
      <c r="H37" s="97"/>
      <c r="I37" s="97"/>
    </row>
    <row r="38" spans="1:9" s="98" customFormat="1" ht="15" customHeight="1">
      <c r="A38" s="34">
        <v>5914650000166</v>
      </c>
      <c r="B38" s="35" t="s">
        <v>71</v>
      </c>
      <c r="C38" s="36">
        <v>6.3941779619999996E-3</v>
      </c>
      <c r="D38" s="37">
        <v>734622.22</v>
      </c>
      <c r="E38" s="38">
        <v>734622.22</v>
      </c>
      <c r="F38" s="39">
        <v>0</v>
      </c>
      <c r="G38" s="97"/>
      <c r="H38" s="97"/>
      <c r="I38" s="97"/>
    </row>
    <row r="39" spans="1:9" s="98" customFormat="1" ht="15" customHeight="1">
      <c r="A39" s="34">
        <v>15139629000194</v>
      </c>
      <c r="B39" s="35" t="s">
        <v>38</v>
      </c>
      <c r="C39" s="36">
        <v>3.0594136463E-2</v>
      </c>
      <c r="D39" s="37">
        <v>3514936.96</v>
      </c>
      <c r="E39" s="38">
        <v>3514936.96</v>
      </c>
      <c r="F39" s="39">
        <v>0</v>
      </c>
      <c r="G39" s="97"/>
      <c r="H39" s="97"/>
      <c r="I39" s="97"/>
    </row>
    <row r="40" spans="1:9" s="98" customFormat="1" ht="15" customHeight="1">
      <c r="A40" s="34">
        <v>7047251000170</v>
      </c>
      <c r="B40" s="35" t="s">
        <v>49</v>
      </c>
      <c r="C40" s="36">
        <v>2.1248647636000002E-2</v>
      </c>
      <c r="D40" s="37">
        <v>2441240.89</v>
      </c>
      <c r="E40" s="38">
        <v>2441240.89</v>
      </c>
      <c r="F40" s="39">
        <v>0</v>
      </c>
      <c r="G40" s="97"/>
      <c r="H40" s="97"/>
      <c r="I40" s="97"/>
    </row>
    <row r="41" spans="1:9" s="98" customFormat="1" ht="15" customHeight="1">
      <c r="A41" s="34">
        <v>4368898000106</v>
      </c>
      <c r="B41" s="35" t="s">
        <v>26</v>
      </c>
      <c r="C41" s="36">
        <v>3.6385477356999998E-2</v>
      </c>
      <c r="D41" s="37">
        <v>4180299.69</v>
      </c>
      <c r="E41" s="38">
        <v>4180299.69</v>
      </c>
      <c r="F41" s="39">
        <v>0</v>
      </c>
      <c r="G41" s="97"/>
      <c r="H41" s="97"/>
      <c r="I41" s="97"/>
    </row>
    <row r="42" spans="1:9" s="98" customFormat="1" ht="15" customHeight="1">
      <c r="A42" s="34">
        <v>8324196000181</v>
      </c>
      <c r="B42" s="35" t="s">
        <v>40</v>
      </c>
      <c r="C42" s="36">
        <v>2.9852860317000001E-2</v>
      </c>
      <c r="D42" s="37">
        <v>3429772.31</v>
      </c>
      <c r="E42" s="38">
        <v>3429772.31</v>
      </c>
      <c r="F42" s="39">
        <v>0</v>
      </c>
      <c r="G42" s="97"/>
      <c r="H42" s="97"/>
      <c r="I42" s="97"/>
    </row>
    <row r="43" spans="1:9" s="98" customFormat="1" ht="15" customHeight="1">
      <c r="A43" s="34">
        <v>53859112000169</v>
      </c>
      <c r="B43" s="35" t="s">
        <v>56</v>
      </c>
      <c r="C43" s="36">
        <v>3.807673684E-3</v>
      </c>
      <c r="D43" s="37">
        <v>437460.72</v>
      </c>
      <c r="E43" s="38">
        <v>437460.72</v>
      </c>
      <c r="F43" s="39">
        <v>0</v>
      </c>
      <c r="G43" s="97"/>
      <c r="H43" s="97"/>
      <c r="I43" s="97"/>
    </row>
    <row r="44" spans="1:9" s="98" customFormat="1" ht="15" customHeight="1">
      <c r="A44" s="34">
        <v>33050196000188</v>
      </c>
      <c r="B44" s="35" t="s">
        <v>29</v>
      </c>
      <c r="C44" s="36">
        <v>3.8399214313000002E-2</v>
      </c>
      <c r="D44" s="37">
        <v>4411656.3899999997</v>
      </c>
      <c r="E44" s="38">
        <v>4411656.3899999997</v>
      </c>
      <c r="F44" s="39">
        <v>0</v>
      </c>
      <c r="G44" s="97"/>
      <c r="H44" s="97"/>
      <c r="I44" s="97"/>
    </row>
    <row r="45" spans="1:9" s="98" customFormat="1" ht="15" customHeight="1">
      <c r="A45" s="34">
        <v>4172213000151</v>
      </c>
      <c r="B45" s="35" t="s">
        <v>65</v>
      </c>
      <c r="C45" s="36">
        <v>0.10016507067700001</v>
      </c>
      <c r="D45" s="37">
        <v>11507888.43</v>
      </c>
      <c r="E45" s="38">
        <v>11507888.43</v>
      </c>
      <c r="F45" s="39">
        <v>0</v>
      </c>
      <c r="G45" s="97"/>
      <c r="H45" s="97"/>
      <c r="I45" s="97"/>
    </row>
    <row r="46" spans="1:9" s="98" customFormat="1" ht="15" customHeight="1">
      <c r="A46" s="34">
        <v>23664303000104</v>
      </c>
      <c r="B46" s="35" t="s">
        <v>67</v>
      </c>
      <c r="C46" s="36">
        <v>7.2130825290000001E-3</v>
      </c>
      <c r="D46" s="37">
        <v>828705.54</v>
      </c>
      <c r="E46" s="38">
        <v>828705.54</v>
      </c>
      <c r="F46" s="39">
        <v>0</v>
      </c>
      <c r="G46" s="97"/>
      <c r="H46" s="97"/>
      <c r="I46" s="97"/>
    </row>
    <row r="47" spans="1:9" s="98" customFormat="1" ht="15" customHeight="1">
      <c r="A47" s="34">
        <v>2328280000197</v>
      </c>
      <c r="B47" s="35" t="s">
        <v>57</v>
      </c>
      <c r="C47" s="36">
        <v>1.9964713342E-2</v>
      </c>
      <c r="D47" s="37">
        <v>2293730.66</v>
      </c>
      <c r="E47" s="38">
        <v>2293730.66</v>
      </c>
      <c r="F47" s="39">
        <v>0</v>
      </c>
      <c r="G47" s="97"/>
      <c r="H47" s="97"/>
      <c r="I47" s="97"/>
    </row>
    <row r="48" spans="1:9" s="98" customFormat="1" ht="15" customHeight="1">
      <c r="A48" s="34">
        <v>4065033000170</v>
      </c>
      <c r="B48" s="35" t="s">
        <v>69</v>
      </c>
      <c r="C48" s="36">
        <v>2.1903215920999999E-2</v>
      </c>
      <c r="D48" s="37">
        <v>2516443.7400000002</v>
      </c>
      <c r="E48" s="38">
        <v>2516443.7400000002</v>
      </c>
      <c r="F48" s="39">
        <v>0</v>
      </c>
      <c r="G48" s="97"/>
      <c r="H48" s="97"/>
      <c r="I48" s="97"/>
    </row>
    <row r="49" spans="1:9" s="98" customFormat="1" ht="15" customHeight="1">
      <c r="A49" s="34">
        <v>61695227000193</v>
      </c>
      <c r="B49" s="35" t="s">
        <v>23</v>
      </c>
      <c r="C49" s="36">
        <v>5.8643506065000003E-2</v>
      </c>
      <c r="D49" s="37">
        <v>6737507.5999999996</v>
      </c>
      <c r="E49" s="38">
        <v>6737507.5999999996</v>
      </c>
      <c r="F49" s="39">
        <v>0</v>
      </c>
      <c r="G49" s="97"/>
      <c r="H49" s="97"/>
      <c r="I49" s="97"/>
    </row>
    <row r="50" spans="1:9" s="98" customFormat="1" ht="15" customHeight="1">
      <c r="A50" s="34">
        <v>8826596000195</v>
      </c>
      <c r="B50" s="35" t="s">
        <v>58</v>
      </c>
      <c r="C50" s="36">
        <v>9.7294876400000005E-4</v>
      </c>
      <c r="D50" s="37">
        <v>111781.34</v>
      </c>
      <c r="E50" s="38">
        <v>111781.34</v>
      </c>
      <c r="F50" s="39">
        <v>0</v>
      </c>
      <c r="G50" s="97"/>
      <c r="H50" s="97"/>
      <c r="I50" s="97"/>
    </row>
    <row r="51" spans="1:9" s="98" customFormat="1" ht="15" customHeight="1">
      <c r="A51" s="34">
        <v>19527639000158</v>
      </c>
      <c r="B51" s="35" t="s">
        <v>106</v>
      </c>
      <c r="C51" s="36">
        <v>3.9372913799000001E-2</v>
      </c>
      <c r="D51" s="37">
        <v>4523523.9800000004</v>
      </c>
      <c r="E51" s="38">
        <v>4523523.9800000004</v>
      </c>
      <c r="F51" s="39">
        <v>0</v>
      </c>
      <c r="G51" s="97"/>
      <c r="H51" s="97"/>
      <c r="I51" s="97"/>
    </row>
    <row r="52" spans="1:9" s="98" customFormat="1" ht="15" customHeight="1">
      <c r="A52" s="34">
        <v>9095183000140</v>
      </c>
      <c r="B52" s="35" t="s">
        <v>66</v>
      </c>
      <c r="C52" s="36">
        <v>8.0227104230000002E-3</v>
      </c>
      <c r="D52" s="37">
        <v>921723.07</v>
      </c>
      <c r="E52" s="38">
        <v>921723.07</v>
      </c>
      <c r="F52" s="39">
        <v>0</v>
      </c>
      <c r="G52" s="97"/>
      <c r="H52" s="97"/>
      <c r="I52" s="97"/>
    </row>
    <row r="53" spans="1:9" s="98" customFormat="1" ht="15" customHeight="1">
      <c r="A53" s="34">
        <v>13017462000163</v>
      </c>
      <c r="B53" s="35" t="s">
        <v>41</v>
      </c>
      <c r="C53" s="36">
        <v>4.6976013549999999E-3</v>
      </c>
      <c r="D53" s="37">
        <v>539703.82999999996</v>
      </c>
      <c r="E53" s="38">
        <v>539703.82999999996</v>
      </c>
      <c r="F53" s="39">
        <v>0</v>
      </c>
      <c r="G53" s="97"/>
      <c r="H53" s="97"/>
      <c r="I53" s="97"/>
    </row>
    <row r="54" spans="1:9" s="98" customFormat="1" ht="15" customHeight="1">
      <c r="A54" s="34">
        <v>15413826000150</v>
      </c>
      <c r="B54" s="35" t="s">
        <v>54</v>
      </c>
      <c r="C54" s="36">
        <v>8.4480344280000001E-3</v>
      </c>
      <c r="D54" s="37">
        <v>970588.22</v>
      </c>
      <c r="E54" s="38">
        <v>970588.22</v>
      </c>
      <c r="F54" s="39">
        <v>0</v>
      </c>
      <c r="G54" s="97"/>
      <c r="H54" s="97"/>
      <c r="I54" s="97"/>
    </row>
    <row r="55" spans="1:9" s="98" customFormat="1" ht="15" customHeight="1">
      <c r="A55" s="34">
        <v>28152650000171</v>
      </c>
      <c r="B55" s="35" t="s">
        <v>51</v>
      </c>
      <c r="C55" s="36">
        <v>1.2729463723E-2</v>
      </c>
      <c r="D55" s="37">
        <v>1462478.36</v>
      </c>
      <c r="E55" s="38">
        <v>1462478.36</v>
      </c>
      <c r="F55" s="39">
        <v>0</v>
      </c>
      <c r="G55" s="97"/>
      <c r="H55" s="97"/>
      <c r="I55" s="97"/>
    </row>
    <row r="56" spans="1:9" s="98" customFormat="1" ht="15" customHeight="1">
      <c r="A56" s="34">
        <v>83855973000130</v>
      </c>
      <c r="B56" s="35" t="s">
        <v>72</v>
      </c>
      <c r="C56" s="36">
        <v>1.728889904E-3</v>
      </c>
      <c r="D56" s="37">
        <v>198630.84</v>
      </c>
      <c r="E56" s="38">
        <v>198630.84</v>
      </c>
      <c r="F56" s="39">
        <v>0</v>
      </c>
      <c r="G56" s="97"/>
      <c r="H56" s="97"/>
      <c r="I56" s="97"/>
    </row>
    <row r="57" spans="1:9" s="98" customFormat="1" ht="15" customHeight="1">
      <c r="A57" s="34">
        <v>60444437000146</v>
      </c>
      <c r="B57" s="35" t="s">
        <v>46</v>
      </c>
      <c r="C57" s="36">
        <v>7.6502956819000004E-2</v>
      </c>
      <c r="D57" s="37">
        <v>8789366.25</v>
      </c>
      <c r="E57" s="38">
        <v>8789366.25</v>
      </c>
      <c r="F57" s="39">
        <v>0</v>
      </c>
      <c r="G57" s="97"/>
      <c r="H57" s="97"/>
      <c r="I57" s="97"/>
    </row>
    <row r="58" spans="1:9" s="98" customFormat="1" ht="15" customHeight="1">
      <c r="A58" s="34">
        <v>75805895000130</v>
      </c>
      <c r="B58" s="35" t="s">
        <v>60</v>
      </c>
      <c r="C58" s="36">
        <v>3.8108182800000002E-4</v>
      </c>
      <c r="D58" s="37">
        <v>43782.2</v>
      </c>
      <c r="E58" s="38">
        <v>43782.2</v>
      </c>
      <c r="F58" s="39">
        <v>0</v>
      </c>
      <c r="G58" s="97"/>
      <c r="H58" s="97"/>
      <c r="I58" s="97"/>
    </row>
    <row r="59" spans="1:9" s="98" customFormat="1" ht="15" customHeight="1">
      <c r="A59" s="34">
        <v>1377555000110</v>
      </c>
      <c r="B59" s="35" t="s">
        <v>63</v>
      </c>
      <c r="C59" s="36">
        <v>1.3078057219999999E-3</v>
      </c>
      <c r="D59" s="37">
        <v>150252.79999999999</v>
      </c>
      <c r="E59" s="38">
        <v>150252.79999999999</v>
      </c>
      <c r="F59" s="39">
        <v>0</v>
      </c>
      <c r="G59" s="97"/>
      <c r="H59" s="97"/>
      <c r="I59" s="97"/>
    </row>
    <row r="60" spans="1:9" s="98" customFormat="1" ht="15" customHeight="1">
      <c r="A60" s="34">
        <v>83647990000181</v>
      </c>
      <c r="B60" s="35" t="s">
        <v>79</v>
      </c>
      <c r="C60" s="36">
        <v>4.10403635E-4</v>
      </c>
      <c r="D60" s="37">
        <v>47150.96</v>
      </c>
      <c r="E60" s="38">
        <v>47150.96</v>
      </c>
      <c r="F60" s="39">
        <v>0</v>
      </c>
      <c r="G60" s="97"/>
      <c r="H60" s="97"/>
      <c r="I60" s="97"/>
    </row>
    <row r="61" spans="1:9" s="98" customFormat="1" ht="15" customHeight="1">
      <c r="A61" s="34">
        <v>95289500000100</v>
      </c>
      <c r="B61" s="35" t="s">
        <v>61</v>
      </c>
      <c r="C61" s="36">
        <v>3.1948763299999999E-4</v>
      </c>
      <c r="D61" s="37">
        <v>36705.69</v>
      </c>
      <c r="E61" s="38">
        <v>36705.69</v>
      </c>
      <c r="F61" s="39">
        <v>0</v>
      </c>
      <c r="G61" s="97"/>
      <c r="H61" s="97"/>
      <c r="I61" s="97"/>
    </row>
    <row r="62" spans="1:9" s="98" customFormat="1" ht="15" customHeight="1">
      <c r="A62" s="34">
        <v>88446034000155</v>
      </c>
      <c r="B62" s="35" t="s">
        <v>62</v>
      </c>
      <c r="C62" s="36">
        <v>3.0581019800000002E-4</v>
      </c>
      <c r="D62" s="37">
        <v>35134.300000000003</v>
      </c>
      <c r="E62" s="38">
        <v>35134.300000000003</v>
      </c>
      <c r="F62" s="39">
        <v>0</v>
      </c>
      <c r="G62" s="97"/>
      <c r="H62" s="97"/>
      <c r="I62" s="97"/>
    </row>
    <row r="63" spans="1:9" s="98" customFormat="1" ht="15" customHeight="1">
      <c r="A63" s="34">
        <v>27485069000109</v>
      </c>
      <c r="B63" s="35" t="s">
        <v>42</v>
      </c>
      <c r="C63" s="36">
        <v>7.8645931700000002E-4</v>
      </c>
      <c r="D63" s="37">
        <v>90355.71</v>
      </c>
      <c r="E63" s="38">
        <v>90355.71</v>
      </c>
      <c r="F63" s="39">
        <v>0</v>
      </c>
      <c r="G63" s="97"/>
      <c r="H63" s="97"/>
      <c r="I63" s="97"/>
    </row>
    <row r="64" spans="1:9" s="98" customFormat="1" ht="15" customHeight="1">
      <c r="A64" s="34">
        <v>79850574000109</v>
      </c>
      <c r="B64" s="35" t="s">
        <v>33</v>
      </c>
      <c r="C64" s="36">
        <v>5.6584586999999998E-5</v>
      </c>
      <c r="D64" s="37">
        <v>6500.96</v>
      </c>
      <c r="E64" s="38">
        <v>6500.96</v>
      </c>
      <c r="F64" s="39">
        <v>0</v>
      </c>
      <c r="G64" s="97"/>
      <c r="H64" s="97"/>
      <c r="I64" s="97"/>
    </row>
    <row r="65" spans="1:9" s="98" customFormat="1" ht="15" customHeight="1">
      <c r="A65" s="34">
        <v>97578090000134</v>
      </c>
      <c r="B65" s="35" t="s">
        <v>44</v>
      </c>
      <c r="C65" s="36">
        <v>1.1446581500000001E-4</v>
      </c>
      <c r="D65" s="37">
        <v>13150.89</v>
      </c>
      <c r="E65" s="38">
        <v>13150.89</v>
      </c>
      <c r="F65" s="39">
        <v>0</v>
      </c>
      <c r="G65" s="97"/>
      <c r="H65" s="97"/>
      <c r="I65" s="97"/>
    </row>
    <row r="66" spans="1:9" s="98" customFormat="1" ht="15" customHeight="1">
      <c r="A66" s="34">
        <v>13255658000196</v>
      </c>
      <c r="B66" s="35" t="s">
        <v>80</v>
      </c>
      <c r="C66" s="36">
        <v>6.5675160499999998E-4</v>
      </c>
      <c r="D66" s="37">
        <v>75453.69</v>
      </c>
      <c r="E66" s="38">
        <v>75453.69</v>
      </c>
      <c r="F66" s="39">
        <v>0</v>
      </c>
      <c r="G66" s="97"/>
      <c r="H66" s="97"/>
      <c r="I66" s="97"/>
    </row>
    <row r="67" spans="1:9" s="98" customFormat="1" ht="15" customHeight="1">
      <c r="A67" s="34">
        <v>89889604000144</v>
      </c>
      <c r="B67" s="35" t="s">
        <v>43</v>
      </c>
      <c r="C67" s="36">
        <v>1.76943818E-4</v>
      </c>
      <c r="D67" s="37">
        <v>20328.939999999999</v>
      </c>
      <c r="E67" s="38">
        <v>20328.939999999999</v>
      </c>
      <c r="F67" s="39">
        <v>0</v>
      </c>
      <c r="G67" s="97"/>
      <c r="H67" s="97"/>
      <c r="I67" s="97"/>
    </row>
    <row r="68" spans="1:9" s="98" customFormat="1" ht="15" customHeight="1">
      <c r="A68" s="34">
        <v>50235449000107</v>
      </c>
      <c r="B68" s="35" t="s">
        <v>81</v>
      </c>
      <c r="C68" s="36">
        <v>9.7209542E-5</v>
      </c>
      <c r="D68" s="37">
        <v>11168.33</v>
      </c>
      <c r="E68" s="38">
        <v>11168.33</v>
      </c>
      <c r="F68" s="39">
        <v>0</v>
      </c>
      <c r="G68" s="97"/>
      <c r="H68" s="97"/>
      <c r="I68" s="97"/>
    </row>
    <row r="69" spans="1:9" s="98" customFormat="1" ht="15" customHeight="1">
      <c r="A69" s="34">
        <v>49606312000132</v>
      </c>
      <c r="B69" s="35" t="s">
        <v>82</v>
      </c>
      <c r="C69" s="36">
        <v>2.41474667E-4</v>
      </c>
      <c r="D69" s="37">
        <v>27742.84</v>
      </c>
      <c r="E69" s="38">
        <v>27742.84</v>
      </c>
      <c r="F69" s="39">
        <v>0</v>
      </c>
      <c r="G69" s="97"/>
      <c r="H69" s="97"/>
      <c r="I69" s="97"/>
    </row>
    <row r="70" spans="1:9" s="98" customFormat="1" ht="15" customHeight="1">
      <c r="A70" s="34">
        <v>49313653000110</v>
      </c>
      <c r="B70" s="35" t="s">
        <v>83</v>
      </c>
      <c r="C70" s="36">
        <v>1.4834549E-4</v>
      </c>
      <c r="D70" s="37">
        <v>17043.3</v>
      </c>
      <c r="E70" s="38">
        <v>17043.3</v>
      </c>
      <c r="F70" s="39">
        <v>0</v>
      </c>
      <c r="G70" s="97"/>
      <c r="H70" s="97"/>
      <c r="I70" s="97"/>
    </row>
    <row r="71" spans="1:9" s="98" customFormat="1" ht="15" customHeight="1">
      <c r="A71" s="34">
        <v>85665990000130</v>
      </c>
      <c r="B71" s="35" t="s">
        <v>84</v>
      </c>
      <c r="C71" s="36">
        <v>6.2098159000000002E-5</v>
      </c>
      <c r="D71" s="37">
        <v>7134.41</v>
      </c>
      <c r="E71" s="38">
        <v>7134.41</v>
      </c>
      <c r="F71" s="39">
        <v>0</v>
      </c>
      <c r="G71" s="97"/>
      <c r="H71" s="97"/>
      <c r="I71" s="97"/>
    </row>
    <row r="72" spans="1:9" s="98" customFormat="1" ht="15" customHeight="1">
      <c r="A72" s="34">
        <v>78274610000170</v>
      </c>
      <c r="B72" s="35" t="s">
        <v>96</v>
      </c>
      <c r="C72" s="36">
        <v>1.3650878500000001E-4</v>
      </c>
      <c r="D72" s="37">
        <v>15683.39</v>
      </c>
      <c r="E72" s="38">
        <v>15683.39</v>
      </c>
      <c r="F72" s="39">
        <v>0</v>
      </c>
      <c r="G72" s="97"/>
      <c r="H72" s="97"/>
      <c r="I72" s="97"/>
    </row>
    <row r="73" spans="1:9" s="98" customFormat="1" ht="15" customHeight="1">
      <c r="A73" s="34">
        <v>86433042000131</v>
      </c>
      <c r="B73" s="35" t="s">
        <v>85</v>
      </c>
      <c r="C73" s="36">
        <v>2.9252549000000002E-4</v>
      </c>
      <c r="D73" s="37">
        <v>33608.03</v>
      </c>
      <c r="E73" s="38">
        <v>33608.03</v>
      </c>
      <c r="F73" s="39">
        <v>0</v>
      </c>
      <c r="G73" s="97"/>
      <c r="H73" s="97"/>
      <c r="I73" s="97"/>
    </row>
    <row r="74" spans="1:9" s="98" customFormat="1" ht="15" customHeight="1">
      <c r="A74" s="34">
        <v>86439510000185</v>
      </c>
      <c r="B74" s="35" t="s">
        <v>97</v>
      </c>
      <c r="C74" s="36">
        <v>1.2583345900000001E-4</v>
      </c>
      <c r="D74" s="37">
        <v>14456.91</v>
      </c>
      <c r="E74" s="38">
        <v>14456.91</v>
      </c>
      <c r="F74" s="39">
        <v>0</v>
      </c>
      <c r="G74" s="97"/>
      <c r="H74" s="97"/>
      <c r="I74" s="97"/>
    </row>
    <row r="75" spans="1:9" s="98" customFormat="1" ht="15" customHeight="1">
      <c r="A75" s="34">
        <v>86448057000173</v>
      </c>
      <c r="B75" s="35" t="s">
        <v>86</v>
      </c>
      <c r="C75" s="36">
        <v>9.6152263000000003E-5</v>
      </c>
      <c r="D75" s="37">
        <v>11046.86</v>
      </c>
      <c r="E75" s="38">
        <v>11046.86</v>
      </c>
      <c r="F75" s="39">
        <v>0</v>
      </c>
      <c r="G75" s="97"/>
      <c r="H75" s="97"/>
      <c r="I75" s="97"/>
    </row>
    <row r="76" spans="1:9" s="98" customFormat="1" ht="15" customHeight="1">
      <c r="A76" s="34">
        <v>87656989000174</v>
      </c>
      <c r="B76" s="35" t="s">
        <v>76</v>
      </c>
      <c r="C76" s="36">
        <v>2.7953419399999999E-4</v>
      </c>
      <c r="D76" s="37">
        <v>32115.47</v>
      </c>
      <c r="E76" s="38">
        <v>32115.47</v>
      </c>
      <c r="F76" s="39">
        <v>0</v>
      </c>
      <c r="G76" s="97"/>
      <c r="H76" s="97"/>
      <c r="I76" s="97"/>
    </row>
    <row r="77" spans="1:9" s="98" customFormat="1" ht="15" customHeight="1">
      <c r="A77" s="34">
        <v>97081434000103</v>
      </c>
      <c r="B77" s="35" t="s">
        <v>87</v>
      </c>
      <c r="C77" s="36">
        <v>4.17617017E-4</v>
      </c>
      <c r="D77" s="37">
        <v>47979.7</v>
      </c>
      <c r="E77" s="38">
        <v>47979.7</v>
      </c>
      <c r="F77" s="39">
        <v>0</v>
      </c>
      <c r="G77" s="97"/>
      <c r="H77" s="97"/>
      <c r="I77" s="97"/>
    </row>
    <row r="78" spans="1:9" s="98" customFormat="1" ht="15" customHeight="1">
      <c r="A78" s="34">
        <v>9257558000121</v>
      </c>
      <c r="B78" s="35" t="s">
        <v>88</v>
      </c>
      <c r="C78" s="36">
        <v>8.65764919E-4</v>
      </c>
      <c r="D78" s="37">
        <v>99467.07</v>
      </c>
      <c r="E78" s="38">
        <v>99467.07</v>
      </c>
      <c r="F78" s="39">
        <v>0</v>
      </c>
      <c r="G78" s="97"/>
      <c r="H78" s="97"/>
      <c r="I78" s="97"/>
    </row>
    <row r="79" spans="1:9" s="98" customFormat="1" ht="15" customHeight="1">
      <c r="A79" s="34">
        <v>95824322000161</v>
      </c>
      <c r="B79" s="35" t="s">
        <v>89</v>
      </c>
      <c r="C79" s="36">
        <v>1.8345295699999999E-4</v>
      </c>
      <c r="D79" s="37">
        <v>21076.77</v>
      </c>
      <c r="E79" s="38">
        <v>21076.77</v>
      </c>
      <c r="F79" s="39">
        <v>0</v>
      </c>
      <c r="G79" s="97"/>
      <c r="H79" s="97"/>
      <c r="I79" s="97"/>
    </row>
    <row r="80" spans="1:9" s="98" customFormat="1" ht="15" customHeight="1">
      <c r="A80" s="34">
        <v>91950261000128</v>
      </c>
      <c r="B80" s="35" t="s">
        <v>77</v>
      </c>
      <c r="C80" s="36">
        <v>2.6749207400000001E-4</v>
      </c>
      <c r="D80" s="37">
        <v>30731.96</v>
      </c>
      <c r="E80" s="38">
        <v>30731.96</v>
      </c>
      <c r="F80" s="39">
        <v>0</v>
      </c>
      <c r="G80" s="97"/>
      <c r="H80" s="97"/>
      <c r="I80" s="97"/>
    </row>
    <row r="81" spans="1:9" s="98" customFormat="1" ht="15" customHeight="1">
      <c r="A81" s="34">
        <v>89435598000155</v>
      </c>
      <c r="B81" s="35" t="s">
        <v>90</v>
      </c>
      <c r="C81" s="36">
        <v>1.6320937199999999E-4</v>
      </c>
      <c r="D81" s="37">
        <v>18751</v>
      </c>
      <c r="E81" s="38">
        <v>18751</v>
      </c>
      <c r="F81" s="39">
        <v>0</v>
      </c>
      <c r="G81" s="97"/>
      <c r="H81" s="97"/>
      <c r="I81" s="97"/>
    </row>
    <row r="82" spans="1:9" s="98" customFormat="1" ht="15" customHeight="1">
      <c r="A82" s="34">
        <v>98042963000152</v>
      </c>
      <c r="B82" s="35" t="s">
        <v>91</v>
      </c>
      <c r="C82" s="36">
        <v>9.6265675999999997E-5</v>
      </c>
      <c r="D82" s="37">
        <v>11059.89</v>
      </c>
      <c r="E82" s="38">
        <v>11059.89</v>
      </c>
      <c r="F82" s="39">
        <v>0</v>
      </c>
      <c r="G82" s="97"/>
      <c r="H82" s="97"/>
      <c r="I82" s="97"/>
    </row>
    <row r="83" spans="1:9" s="98" customFormat="1" ht="15" customHeight="1">
      <c r="A83" s="34">
        <v>55188502000180</v>
      </c>
      <c r="B83" s="35" t="s">
        <v>92</v>
      </c>
      <c r="C83" s="36">
        <v>4.1815754000000001E-5</v>
      </c>
      <c r="D83" s="37">
        <v>4804.18</v>
      </c>
      <c r="E83" s="38">
        <v>4804.18</v>
      </c>
      <c r="F83" s="39">
        <v>0</v>
      </c>
      <c r="G83" s="97"/>
      <c r="H83" s="97"/>
      <c r="I83" s="97"/>
    </row>
    <row r="84" spans="1:9" s="98" customFormat="1" ht="15" customHeight="1">
      <c r="A84" s="34">
        <v>86444163000189</v>
      </c>
      <c r="B84" s="35" t="s">
        <v>93</v>
      </c>
      <c r="C84" s="36">
        <v>3.1398702999999999E-4</v>
      </c>
      <c r="D84" s="37">
        <v>36073.730000000003</v>
      </c>
      <c r="E84" s="38">
        <v>36073.730000000003</v>
      </c>
      <c r="F84" s="39">
        <v>0</v>
      </c>
      <c r="G84" s="97"/>
      <c r="H84" s="97"/>
      <c r="I84" s="97"/>
    </row>
    <row r="85" spans="1:9" s="98" customFormat="1" ht="15" customHeight="1">
      <c r="A85" s="34">
        <v>11615872000180</v>
      </c>
      <c r="B85" s="35" t="s">
        <v>94</v>
      </c>
      <c r="C85" s="36">
        <v>1.5861103000000001E-5</v>
      </c>
      <c r="D85" s="37">
        <v>1822.27</v>
      </c>
      <c r="E85" s="38">
        <v>1822.27</v>
      </c>
      <c r="F85" s="39">
        <v>0</v>
      </c>
      <c r="G85" s="97"/>
      <c r="H85" s="97"/>
      <c r="I85" s="97"/>
    </row>
    <row r="86" spans="1:9" s="98" customFormat="1" ht="15" customHeight="1">
      <c r="A86" s="34">
        <v>52777034000190</v>
      </c>
      <c r="B86" s="35" t="s">
        <v>95</v>
      </c>
      <c r="C86" s="36">
        <v>2.4803367999999998E-4</v>
      </c>
      <c r="D86" s="37">
        <v>28496.400000000001</v>
      </c>
      <c r="E86" s="38">
        <v>28496.400000000001</v>
      </c>
      <c r="F86" s="39">
        <v>0</v>
      </c>
      <c r="G86" s="97"/>
      <c r="H86" s="97"/>
      <c r="I86" s="97"/>
    </row>
    <row r="87" spans="1:9" s="98" customFormat="1" ht="15" customHeight="1">
      <c r="A87" s="34">
        <v>90660754000160</v>
      </c>
      <c r="B87" s="35" t="s">
        <v>75</v>
      </c>
      <c r="C87" s="36">
        <v>9.9501062200000007E-4</v>
      </c>
      <c r="D87" s="37">
        <v>114316.01</v>
      </c>
      <c r="E87" s="38">
        <v>114316.01</v>
      </c>
      <c r="F87" s="39">
        <v>0</v>
      </c>
      <c r="G87" s="97"/>
      <c r="H87" s="97"/>
      <c r="I87" s="97"/>
    </row>
    <row r="88" spans="1:9" s="98" customFormat="1" ht="15" customHeight="1">
      <c r="A88" s="34">
        <v>97839922000129</v>
      </c>
      <c r="B88" s="35" t="s">
        <v>74</v>
      </c>
      <c r="C88" s="36">
        <v>2.76817665E-4</v>
      </c>
      <c r="D88" s="37">
        <v>31803.37</v>
      </c>
      <c r="E88" s="38">
        <v>31803.37</v>
      </c>
      <c r="F88" s="39">
        <v>0</v>
      </c>
      <c r="G88" s="97"/>
      <c r="H88" s="97"/>
      <c r="I88" s="97"/>
    </row>
    <row r="89" spans="1:9">
      <c r="D89" s="99"/>
    </row>
    <row r="90" spans="1:9">
      <c r="D90" s="99"/>
    </row>
    <row r="91" spans="1:9">
      <c r="E91" s="99"/>
    </row>
    <row r="92" spans="1:9">
      <c r="F92" s="100"/>
    </row>
    <row r="93" spans="1:9">
      <c r="E93" s="100"/>
    </row>
    <row r="94" spans="1:9">
      <c r="F94" s="100"/>
    </row>
  </sheetData>
  <printOptions horizontalCentered="1"/>
  <pageMargins left="0.23622047244094491" right="0.23622047244094491" top="0.59055118110236227" bottom="0.78740157480314965" header="0.31496062992125984" footer="0.31496062992125984"/>
  <pageSetup paperSize="9" scale="57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W93"/>
  <sheetViews>
    <sheetView showGridLines="0" zoomScale="90" zoomScaleNormal="90" workbookViewId="0">
      <selection activeCell="G14" sqref="G14"/>
    </sheetView>
  </sheetViews>
  <sheetFormatPr defaultColWidth="7.25" defaultRowHeight="13.5"/>
  <cols>
    <col min="1" max="1" width="18.375" style="153" customWidth="1"/>
    <col min="2" max="2" width="19" style="153" customWidth="1"/>
    <col min="3" max="3" width="18.125" style="154" customWidth="1"/>
    <col min="4" max="4" width="14.25" style="153" customWidth="1"/>
    <col min="5" max="5" width="15.125" style="153" customWidth="1"/>
    <col min="6" max="6" width="17.25" style="153" bestFit="1" customWidth="1"/>
    <col min="7" max="7" width="19.25" style="156" bestFit="1" customWidth="1"/>
    <col min="8" max="8" width="12.75" style="157" bestFit="1" customWidth="1"/>
    <col min="9" max="9" width="10.875" style="156" bestFit="1" customWidth="1"/>
    <col min="10" max="11" width="8.75" style="156" bestFit="1" customWidth="1"/>
    <col min="12" max="12" width="7.25" style="156"/>
    <col min="13" max="16384" width="7.25" style="153"/>
  </cols>
  <sheetData>
    <row r="1" spans="1:23" s="101" customFormat="1" ht="15.75">
      <c r="W1" s="102"/>
    </row>
    <row r="2" spans="1:23" s="104" customFormat="1" ht="21" customHeight="1">
      <c r="A2" s="101"/>
      <c r="B2" s="103" t="s">
        <v>125</v>
      </c>
      <c r="F2" s="105"/>
    </row>
    <row r="3" spans="1:23" s="104" customFormat="1" ht="18.600000000000001" customHeight="1">
      <c r="A3" s="101"/>
      <c r="B3" s="103" t="s">
        <v>126</v>
      </c>
    </row>
    <row r="4" spans="1:23" s="104" customFormat="1" ht="15" customHeight="1">
      <c r="F4" s="106"/>
      <c r="G4" s="106"/>
      <c r="H4" s="106"/>
      <c r="W4" s="107"/>
    </row>
    <row r="5" spans="1:23" s="104" customFormat="1" ht="16.5" customHeight="1">
      <c r="A5" s="108"/>
      <c r="B5" s="109" t="s">
        <v>127</v>
      </c>
      <c r="C5" s="108"/>
      <c r="D5" s="108"/>
      <c r="E5" s="108"/>
      <c r="F5" s="108"/>
      <c r="G5" s="108"/>
      <c r="H5" s="110"/>
    </row>
    <row r="6" spans="1:23" s="104" customFormat="1" ht="15">
      <c r="C6" s="111"/>
      <c r="D6" s="112" t="s">
        <v>30</v>
      </c>
      <c r="E6" s="112"/>
      <c r="F6" s="113"/>
      <c r="G6" s="114"/>
      <c r="H6" s="115"/>
      <c r="I6" s="114"/>
      <c r="J6" s="114"/>
      <c r="K6" s="114"/>
      <c r="L6" s="114"/>
    </row>
    <row r="7" spans="1:23" s="116" customFormat="1" ht="25.5" customHeight="1">
      <c r="C7" s="117"/>
      <c r="D7" s="118" t="s">
        <v>128</v>
      </c>
      <c r="E7" s="118" t="s">
        <v>129</v>
      </c>
      <c r="F7" s="118" t="s">
        <v>130</v>
      </c>
      <c r="G7" s="119"/>
      <c r="H7" s="120"/>
      <c r="I7" s="119"/>
      <c r="J7" s="119"/>
      <c r="K7" s="119"/>
      <c r="L7" s="119"/>
    </row>
    <row r="8" spans="1:23" s="116" customFormat="1" ht="15" customHeight="1">
      <c r="C8" s="121" t="s">
        <v>131</v>
      </c>
      <c r="D8" s="121">
        <v>107407121.89000002</v>
      </c>
      <c r="E8" s="122">
        <v>1</v>
      </c>
      <c r="F8" s="123">
        <v>72</v>
      </c>
      <c r="G8" s="119"/>
      <c r="H8" s="120"/>
      <c r="J8" s="119"/>
      <c r="K8" s="119"/>
      <c r="L8" s="119"/>
    </row>
    <row r="9" spans="1:23" s="116" customFormat="1" ht="15" customHeight="1">
      <c r="C9" s="124" t="s">
        <v>132</v>
      </c>
      <c r="D9" s="125"/>
      <c r="E9" s="126" t="s">
        <v>19</v>
      </c>
      <c r="F9" s="126" t="s">
        <v>19</v>
      </c>
      <c r="G9" s="119"/>
      <c r="H9" s="120"/>
      <c r="J9" s="119"/>
      <c r="K9" s="119"/>
      <c r="L9" s="119"/>
    </row>
    <row r="10" spans="1:23" s="116" customFormat="1" ht="15" customHeight="1">
      <c r="C10" s="127" t="s">
        <v>133</v>
      </c>
      <c r="D10" s="128">
        <v>23953902.289999995</v>
      </c>
      <c r="E10" s="129" t="s">
        <v>19</v>
      </c>
      <c r="F10" s="129" t="s">
        <v>19</v>
      </c>
      <c r="G10" s="119"/>
      <c r="H10" s="120"/>
      <c r="J10" s="119"/>
      <c r="K10" s="119"/>
      <c r="L10" s="119"/>
    </row>
    <row r="11" spans="1:23" s="116" customFormat="1" ht="15" customHeight="1">
      <c r="B11" s="130"/>
      <c r="C11" s="127" t="s">
        <v>134</v>
      </c>
      <c r="D11" s="128">
        <v>83435978.010000005</v>
      </c>
      <c r="E11" s="129" t="s">
        <v>19</v>
      </c>
      <c r="F11" s="129" t="s">
        <v>19</v>
      </c>
      <c r="G11"/>
      <c r="H11" s="120"/>
      <c r="J11" s="119"/>
      <c r="K11" s="119"/>
      <c r="L11" s="119"/>
    </row>
    <row r="12" spans="1:23" s="116" customFormat="1" ht="15" customHeight="1">
      <c r="C12" s="132" t="s">
        <v>135</v>
      </c>
      <c r="D12" s="133">
        <v>626.95000000000005</v>
      </c>
      <c r="E12" s="134" t="s">
        <v>19</v>
      </c>
      <c r="F12" s="135" t="s">
        <v>19</v>
      </c>
      <c r="H12" s="120"/>
      <c r="J12" s="119"/>
      <c r="K12" s="119"/>
      <c r="L12" s="119"/>
    </row>
    <row r="13" spans="1:23" s="116" customFormat="1" ht="15" customHeight="1">
      <c r="B13" s="136"/>
      <c r="C13" s="132" t="s">
        <v>136</v>
      </c>
      <c r="D13" s="133">
        <v>107390507.25</v>
      </c>
      <c r="E13" s="134">
        <v>0.9998453115612107</v>
      </c>
      <c r="F13" s="135" t="s">
        <v>19</v>
      </c>
      <c r="G13" s="137"/>
      <c r="H13" s="137"/>
      <c r="I13" s="119"/>
      <c r="J13" s="119"/>
      <c r="K13" s="119"/>
      <c r="L13" s="119"/>
    </row>
    <row r="14" spans="1:23" s="116" customFormat="1" ht="15" customHeight="1">
      <c r="B14" s="138"/>
      <c r="C14" s="139" t="s">
        <v>137</v>
      </c>
      <c r="D14" s="140">
        <v>16614.640000015497</v>
      </c>
      <c r="E14" s="141">
        <v>1.546884387892939E-4</v>
      </c>
      <c r="F14" s="142" t="s">
        <v>19</v>
      </c>
      <c r="G14"/>
      <c r="H14" s="120"/>
      <c r="J14" s="119"/>
      <c r="K14" s="119"/>
      <c r="L14" s="119"/>
    </row>
    <row r="15" spans="1:23" s="116" customFormat="1" ht="14.25">
      <c r="A15" s="143"/>
      <c r="B15" s="143"/>
      <c r="G15" s="119"/>
      <c r="H15" s="120"/>
      <c r="I15" s="119"/>
      <c r="J15" s="119"/>
      <c r="K15" s="119"/>
      <c r="L15" s="119"/>
    </row>
    <row r="16" spans="1:23" s="116" customFormat="1" ht="15" customHeight="1">
      <c r="A16" s="144"/>
      <c r="B16" s="144"/>
      <c r="C16" s="145">
        <v>0.99999999999999989</v>
      </c>
      <c r="D16" s="144">
        <v>107407121.89000002</v>
      </c>
      <c r="E16" s="144">
        <v>107390507.25</v>
      </c>
      <c r="F16" s="144">
        <v>-16614.640000000007</v>
      </c>
      <c r="G16" s="144">
        <v>0</v>
      </c>
      <c r="H16" s="120"/>
      <c r="I16" s="146"/>
      <c r="J16" s="131"/>
      <c r="K16" s="131"/>
      <c r="L16" s="131"/>
    </row>
    <row r="17" spans="1:12" s="150" customFormat="1" ht="39" customHeight="1">
      <c r="A17" s="118" t="s">
        <v>138</v>
      </c>
      <c r="B17" s="118" t="s">
        <v>139</v>
      </c>
      <c r="C17" s="118" t="s">
        <v>140</v>
      </c>
      <c r="D17" s="118" t="s">
        <v>141</v>
      </c>
      <c r="E17" s="118" t="s">
        <v>142</v>
      </c>
      <c r="F17" s="147" t="s">
        <v>143</v>
      </c>
      <c r="G17" s="118" t="s">
        <v>144</v>
      </c>
      <c r="H17" s="148"/>
      <c r="I17" s="149"/>
      <c r="J17" s="149"/>
      <c r="K17" s="149"/>
      <c r="L17" s="149"/>
    </row>
    <row r="18" spans="1:12" s="150" customFormat="1" ht="15.6" customHeight="1">
      <c r="A18" s="29">
        <v>3034433000156</v>
      </c>
      <c r="B18" s="30" t="s">
        <v>78</v>
      </c>
      <c r="C18" s="31">
        <v>0</v>
      </c>
      <c r="D18" s="32">
        <v>107407121.89000002</v>
      </c>
      <c r="E18" s="32">
        <v>107390507.25</v>
      </c>
      <c r="F18" s="33">
        <v>-16614.640000000007</v>
      </c>
      <c r="G18" s="30"/>
      <c r="H18" s="151"/>
      <c r="I18" s="119"/>
      <c r="J18" s="149"/>
      <c r="K18" s="149"/>
      <c r="L18" s="149"/>
    </row>
    <row r="19" spans="1:12" s="150" customFormat="1" ht="15.6" customHeight="1">
      <c r="A19" s="34">
        <v>2016440000162</v>
      </c>
      <c r="B19" s="35" t="s">
        <v>39</v>
      </c>
      <c r="C19" s="36">
        <v>3.1208536278E-2</v>
      </c>
      <c r="D19" s="37">
        <v>3352019.06</v>
      </c>
      <c r="E19" s="38">
        <v>3351500.54</v>
      </c>
      <c r="F19" s="39">
        <v>-518.52</v>
      </c>
      <c r="G19" s="35" t="s">
        <v>145</v>
      </c>
      <c r="H19" s="152"/>
      <c r="I19" s="119"/>
      <c r="J19" s="149"/>
      <c r="K19" s="149"/>
      <c r="L19" s="149"/>
    </row>
    <row r="20" spans="1:12" s="150" customFormat="1" ht="15.6" customHeight="1">
      <c r="A20" s="34">
        <v>2341467000120</v>
      </c>
      <c r="B20" s="35" t="s">
        <v>68</v>
      </c>
      <c r="C20" s="36">
        <v>1.0844416269E-2</v>
      </c>
      <c r="D20" s="37">
        <v>1164767.54</v>
      </c>
      <c r="E20" s="38">
        <v>1164587.3600000001</v>
      </c>
      <c r="F20" s="39">
        <v>-180.18</v>
      </c>
      <c r="G20" s="35" t="s">
        <v>145</v>
      </c>
      <c r="H20" s="152"/>
      <c r="I20" s="119"/>
      <c r="J20" s="149"/>
      <c r="K20" s="149"/>
      <c r="L20" s="149"/>
    </row>
    <row r="21" spans="1:12" s="150" customFormat="1" ht="15.6" customHeight="1">
      <c r="A21" s="34">
        <v>33050071000158</v>
      </c>
      <c r="B21" s="35" t="s">
        <v>47</v>
      </c>
      <c r="C21" s="36">
        <v>2.6592699625000001E-2</v>
      </c>
      <c r="D21" s="37">
        <v>2856245.33</v>
      </c>
      <c r="E21" s="38">
        <v>2855803.5</v>
      </c>
      <c r="F21" s="39">
        <v>-441.83</v>
      </c>
      <c r="G21" s="35" t="s">
        <v>145</v>
      </c>
      <c r="H21" s="152"/>
      <c r="I21" s="119"/>
      <c r="J21" s="149"/>
      <c r="K21" s="149"/>
      <c r="L21" s="149"/>
    </row>
    <row r="22" spans="1:12" s="150" customFormat="1" ht="15.6" customHeight="1">
      <c r="A22" s="34">
        <v>2302100000106</v>
      </c>
      <c r="B22" s="35" t="s">
        <v>50</v>
      </c>
      <c r="C22" s="36">
        <v>1.8682174278999999E-2</v>
      </c>
      <c r="D22" s="37">
        <v>2006598.57</v>
      </c>
      <c r="E22" s="38">
        <v>2006288.17</v>
      </c>
      <c r="F22" s="39">
        <v>-310.39999999999998</v>
      </c>
      <c r="G22" s="35" t="s">
        <v>145</v>
      </c>
      <c r="H22" s="152"/>
      <c r="I22" s="119"/>
      <c r="J22" s="149"/>
      <c r="K22" s="149"/>
      <c r="L22" s="149"/>
    </row>
    <row r="23" spans="1:12" s="150" customFormat="1" ht="15.6" customHeight="1">
      <c r="A23" s="34">
        <v>7282377000120</v>
      </c>
      <c r="B23" s="35" t="s">
        <v>70</v>
      </c>
      <c r="C23" s="36">
        <v>7.0893068970000004E-3</v>
      </c>
      <c r="D23" s="37">
        <v>761442.05</v>
      </c>
      <c r="E23" s="38">
        <v>761324.26</v>
      </c>
      <c r="F23" s="39">
        <v>-117.79</v>
      </c>
      <c r="G23" s="35" t="s">
        <v>145</v>
      </c>
      <c r="H23" s="152"/>
      <c r="I23" s="119"/>
      <c r="J23" s="149"/>
      <c r="K23" s="149"/>
      <c r="L23" s="149"/>
    </row>
    <row r="24" spans="1:12" s="150" customFormat="1" ht="15.6" customHeight="1">
      <c r="A24" s="34">
        <v>5965546000109</v>
      </c>
      <c r="B24" s="35" t="s">
        <v>25</v>
      </c>
      <c r="C24" s="36">
        <v>3.3394107740000001E-3</v>
      </c>
      <c r="D24" s="37">
        <v>358676.5</v>
      </c>
      <c r="E24" s="38">
        <v>358621.02</v>
      </c>
      <c r="F24" s="39">
        <v>-55.48</v>
      </c>
      <c r="G24" s="35" t="s">
        <v>145</v>
      </c>
      <c r="H24" s="152"/>
      <c r="I24" s="119"/>
      <c r="J24" s="149"/>
      <c r="K24" s="149"/>
      <c r="L24" s="149"/>
    </row>
    <row r="25" spans="1:12" s="150" customFormat="1" ht="15.6" customHeight="1">
      <c r="A25" s="34">
        <v>12272084000100</v>
      </c>
      <c r="B25" s="35" t="s">
        <v>24</v>
      </c>
      <c r="C25" s="36">
        <v>8.980332245E-3</v>
      </c>
      <c r="D25" s="37">
        <v>964551.64</v>
      </c>
      <c r="E25" s="38">
        <v>964402.44</v>
      </c>
      <c r="F25" s="39">
        <v>-149.19999999999999</v>
      </c>
      <c r="G25" s="35" t="s">
        <v>145</v>
      </c>
      <c r="H25" s="152"/>
      <c r="I25" s="119"/>
      <c r="J25" s="149"/>
      <c r="K25" s="149"/>
      <c r="L25" s="149"/>
    </row>
    <row r="26" spans="1:12" s="150" customFormat="1" ht="15.6" customHeight="1">
      <c r="A26" s="34">
        <v>7522669000192</v>
      </c>
      <c r="B26" s="35" t="s">
        <v>45</v>
      </c>
      <c r="C26" s="36">
        <v>6.5081076254999995E-2</v>
      </c>
      <c r="D26" s="37">
        <v>6990171.0899999999</v>
      </c>
      <c r="E26" s="38">
        <v>6989089.7999999998</v>
      </c>
      <c r="F26" s="39">
        <v>-1081.29</v>
      </c>
      <c r="G26" s="35" t="s">
        <v>145</v>
      </c>
      <c r="H26" s="152"/>
      <c r="I26" s="119"/>
      <c r="J26" s="149"/>
      <c r="K26" s="149"/>
      <c r="L26" s="149"/>
    </row>
    <row r="27" spans="1:12" s="150" customFormat="1" ht="15.6" customHeight="1">
      <c r="A27" s="34">
        <v>8467115000100</v>
      </c>
      <c r="B27" s="35" t="s">
        <v>59</v>
      </c>
      <c r="C27" s="36">
        <v>1.1391166139E-2</v>
      </c>
      <c r="D27" s="37">
        <v>1223492.3700000001</v>
      </c>
      <c r="E27" s="38">
        <v>1223303.1100000001</v>
      </c>
      <c r="F27" s="39">
        <v>-189.26</v>
      </c>
      <c r="G27" s="35" t="s">
        <v>145</v>
      </c>
      <c r="H27" s="152"/>
      <c r="I27" s="119"/>
      <c r="J27" s="149"/>
      <c r="K27" s="149"/>
      <c r="L27" s="149"/>
    </row>
    <row r="28" spans="1:12" s="150" customFormat="1" ht="15.6" customHeight="1">
      <c r="A28" s="34">
        <v>8336783000190</v>
      </c>
      <c r="B28" s="35" t="s">
        <v>37</v>
      </c>
      <c r="C28" s="36">
        <v>3.8874394887000001E-2</v>
      </c>
      <c r="D28" s="37">
        <v>4175386.87</v>
      </c>
      <c r="E28" s="38">
        <v>4174740.99</v>
      </c>
      <c r="F28" s="39">
        <v>-645.88</v>
      </c>
      <c r="G28" s="35" t="s">
        <v>145</v>
      </c>
      <c r="H28" s="152"/>
      <c r="I28" s="119"/>
      <c r="J28" s="149"/>
      <c r="K28" s="149"/>
      <c r="L28" s="149"/>
    </row>
    <row r="29" spans="1:12" s="150" customFormat="1" ht="15.6" customHeight="1">
      <c r="A29" s="34">
        <v>1543032000104</v>
      </c>
      <c r="B29" s="35" t="s">
        <v>64</v>
      </c>
      <c r="C29" s="36">
        <v>2.5735292141999998E-2</v>
      </c>
      <c r="D29" s="37">
        <v>2764153.66</v>
      </c>
      <c r="E29" s="38">
        <v>2763726.08</v>
      </c>
      <c r="F29" s="39">
        <v>-427.58</v>
      </c>
      <c r="G29" s="35" t="s">
        <v>145</v>
      </c>
      <c r="H29" s="152"/>
      <c r="I29" s="119"/>
      <c r="J29" s="149"/>
      <c r="K29" s="149"/>
      <c r="L29" s="149"/>
    </row>
    <row r="30" spans="1:12" s="150" customFormat="1" ht="15.6" customHeight="1">
      <c r="A30" s="34">
        <v>4895728000180</v>
      </c>
      <c r="B30" s="35" t="s">
        <v>22</v>
      </c>
      <c r="C30" s="36">
        <v>2.0715646885000001E-2</v>
      </c>
      <c r="D30" s="37">
        <v>2225008.0099999998</v>
      </c>
      <c r="E30" s="38">
        <v>2224663.83</v>
      </c>
      <c r="F30" s="39">
        <v>-344.18</v>
      </c>
      <c r="G30" s="35" t="s">
        <v>145</v>
      </c>
      <c r="H30" s="152"/>
      <c r="I30" s="119"/>
      <c r="J30" s="149"/>
      <c r="K30" s="149"/>
      <c r="L30" s="149"/>
    </row>
    <row r="31" spans="1:12" s="150" customFormat="1" ht="15.6" customHeight="1">
      <c r="A31" s="34">
        <v>10835932000108</v>
      </c>
      <c r="B31" s="35" t="s">
        <v>48</v>
      </c>
      <c r="C31" s="36">
        <v>8.8429699473000001E-2</v>
      </c>
      <c r="D31" s="37">
        <v>9497979.5099999998</v>
      </c>
      <c r="E31" s="38">
        <v>9496510.2899999991</v>
      </c>
      <c r="F31" s="39">
        <v>-1469.22</v>
      </c>
      <c r="G31" s="35" t="s">
        <v>145</v>
      </c>
      <c r="H31" s="152"/>
      <c r="I31" s="119"/>
      <c r="J31" s="149"/>
      <c r="K31" s="149"/>
      <c r="L31" s="149"/>
    </row>
    <row r="32" spans="1:12" s="150" customFormat="1" ht="15.6" customHeight="1">
      <c r="A32" s="34">
        <v>25086034000171</v>
      </c>
      <c r="B32" s="35" t="s">
        <v>55</v>
      </c>
      <c r="C32" s="36">
        <v>4.8344007439999996E-3</v>
      </c>
      <c r="D32" s="37">
        <v>519249.07</v>
      </c>
      <c r="E32" s="38">
        <v>519168.75</v>
      </c>
      <c r="F32" s="39">
        <v>-80.319999999999993</v>
      </c>
      <c r="G32" s="35" t="s">
        <v>145</v>
      </c>
      <c r="H32" s="152"/>
      <c r="I32" s="119"/>
      <c r="J32" s="149"/>
      <c r="K32" s="149"/>
      <c r="L32" s="149"/>
    </row>
    <row r="33" spans="1:12" s="150" customFormat="1" ht="15.6" customHeight="1">
      <c r="A33" s="34">
        <v>6272793000184</v>
      </c>
      <c r="B33" s="35" t="s">
        <v>53</v>
      </c>
      <c r="C33" s="36">
        <v>1.4955914670999999E-2</v>
      </c>
      <c r="D33" s="37">
        <v>1606371.75</v>
      </c>
      <c r="E33" s="38">
        <v>1606123.26</v>
      </c>
      <c r="F33" s="39">
        <v>-248.49</v>
      </c>
      <c r="G33" s="35" t="s">
        <v>145</v>
      </c>
      <c r="H33" s="152"/>
      <c r="I33" s="119"/>
      <c r="J33" s="149"/>
      <c r="K33" s="149"/>
      <c r="L33" s="149"/>
    </row>
    <row r="34" spans="1:12" s="150" customFormat="1" ht="15.6" customHeight="1">
      <c r="A34" s="34">
        <v>3467321000199</v>
      </c>
      <c r="B34" s="35" t="s">
        <v>52</v>
      </c>
      <c r="C34" s="36">
        <v>1.7451221454999999E-2</v>
      </c>
      <c r="D34" s="37">
        <v>1874385.47</v>
      </c>
      <c r="E34" s="38">
        <v>1874095.52</v>
      </c>
      <c r="F34" s="39">
        <v>-289.95</v>
      </c>
      <c r="G34" s="35" t="s">
        <v>145</v>
      </c>
      <c r="H34" s="152"/>
      <c r="I34" s="119"/>
      <c r="J34" s="149"/>
      <c r="K34" s="149"/>
      <c r="L34" s="149"/>
    </row>
    <row r="35" spans="1:12" s="150" customFormat="1" ht="15.6" customHeight="1">
      <c r="A35" s="34">
        <v>6981180000116</v>
      </c>
      <c r="B35" s="35" t="s">
        <v>28</v>
      </c>
      <c r="C35" s="36">
        <v>5.6945925394999999E-2</v>
      </c>
      <c r="D35" s="37">
        <v>6116397.9500000002</v>
      </c>
      <c r="E35" s="38">
        <v>6115451.8099999996</v>
      </c>
      <c r="F35" s="39">
        <v>-946.14</v>
      </c>
      <c r="G35" s="35" t="s">
        <v>145</v>
      </c>
      <c r="H35" s="152"/>
      <c r="I35" s="119"/>
      <c r="J35" s="149"/>
      <c r="K35" s="149"/>
      <c r="L35" s="149"/>
    </row>
    <row r="36" spans="1:12" s="150" customFormat="1" ht="15.6" customHeight="1">
      <c r="A36" s="34">
        <v>6840748000189</v>
      </c>
      <c r="B36" s="35" t="s">
        <v>27</v>
      </c>
      <c r="C36" s="36">
        <v>7.7490492750000002E-3</v>
      </c>
      <c r="D36" s="37">
        <v>832303.08</v>
      </c>
      <c r="E36" s="38">
        <v>832174.33</v>
      </c>
      <c r="F36" s="39">
        <v>-128.75</v>
      </c>
      <c r="G36" s="35" t="s">
        <v>145</v>
      </c>
      <c r="H36" s="152"/>
      <c r="I36" s="119"/>
      <c r="J36" s="149"/>
      <c r="K36" s="149"/>
      <c r="L36" s="149"/>
    </row>
    <row r="37" spans="1:12" s="150" customFormat="1" ht="15.6" customHeight="1">
      <c r="A37" s="34">
        <v>5914650000166</v>
      </c>
      <c r="B37" s="35" t="s">
        <v>71</v>
      </c>
      <c r="C37" s="36">
        <v>7.9561517429999999E-3</v>
      </c>
      <c r="D37" s="37">
        <v>854547.36</v>
      </c>
      <c r="E37" s="38">
        <v>854415.17</v>
      </c>
      <c r="F37" s="39">
        <v>-132.19</v>
      </c>
      <c r="G37" s="35" t="s">
        <v>145</v>
      </c>
      <c r="H37" s="152"/>
      <c r="I37" s="119"/>
      <c r="J37" s="149"/>
      <c r="K37" s="149"/>
      <c r="L37" s="149"/>
    </row>
    <row r="38" spans="1:12" s="150" customFormat="1" ht="15.6" customHeight="1">
      <c r="A38" s="34">
        <v>15139629000194</v>
      </c>
      <c r="B38" s="35" t="s">
        <v>38</v>
      </c>
      <c r="C38" s="36">
        <v>4.2270387196999999E-2</v>
      </c>
      <c r="D38" s="37">
        <v>4540140.63</v>
      </c>
      <c r="E38" s="38">
        <v>4539438.32</v>
      </c>
      <c r="F38" s="39">
        <v>-702.31</v>
      </c>
      <c r="G38" s="35" t="s">
        <v>145</v>
      </c>
      <c r="H38" s="152"/>
      <c r="I38" s="119"/>
      <c r="J38" s="149"/>
      <c r="K38" s="149"/>
      <c r="L38" s="149"/>
    </row>
    <row r="39" spans="1:12" s="150" customFormat="1" ht="15.6" customHeight="1">
      <c r="A39" s="34">
        <v>7047251000170</v>
      </c>
      <c r="B39" s="35" t="s">
        <v>49</v>
      </c>
      <c r="C39" s="36">
        <v>2.4209901579999998E-2</v>
      </c>
      <c r="D39" s="37">
        <v>2600315.85</v>
      </c>
      <c r="E39" s="38">
        <v>2599913.61</v>
      </c>
      <c r="F39" s="39">
        <v>-402.24</v>
      </c>
      <c r="G39" s="35" t="s">
        <v>145</v>
      </c>
      <c r="H39" s="152"/>
      <c r="I39" s="119"/>
      <c r="J39" s="149"/>
      <c r="K39" s="149"/>
      <c r="L39" s="149"/>
    </row>
    <row r="40" spans="1:12" s="150" customFormat="1" ht="15.6" customHeight="1">
      <c r="A40" s="34">
        <v>4368898000106</v>
      </c>
      <c r="B40" s="35" t="s">
        <v>26</v>
      </c>
      <c r="C40" s="36">
        <v>4.2177223356E-2</v>
      </c>
      <c r="D40" s="37">
        <v>4530134.17</v>
      </c>
      <c r="E40" s="38">
        <v>4529433.41</v>
      </c>
      <c r="F40" s="39">
        <v>-700.76</v>
      </c>
      <c r="G40" s="35" t="s">
        <v>145</v>
      </c>
      <c r="H40" s="152"/>
      <c r="I40" s="119"/>
      <c r="J40" s="149"/>
      <c r="K40" s="149"/>
      <c r="L40" s="149"/>
    </row>
    <row r="41" spans="1:12" s="150" customFormat="1" ht="15.6" customHeight="1">
      <c r="A41" s="34">
        <v>8324196000181</v>
      </c>
      <c r="B41" s="35" t="s">
        <v>40</v>
      </c>
      <c r="C41" s="36">
        <v>2.3621531937E-2</v>
      </c>
      <c r="D41" s="37">
        <v>2537120.7599999998</v>
      </c>
      <c r="E41" s="38">
        <v>2536728.2999999998</v>
      </c>
      <c r="F41" s="39">
        <v>-392.46</v>
      </c>
      <c r="G41" s="35" t="s">
        <v>145</v>
      </c>
      <c r="H41" s="152"/>
      <c r="I41" s="119"/>
      <c r="J41" s="149"/>
      <c r="K41" s="149"/>
      <c r="L41" s="149"/>
    </row>
    <row r="42" spans="1:12" s="150" customFormat="1" ht="15.6" customHeight="1">
      <c r="A42" s="34">
        <v>53859112000169</v>
      </c>
      <c r="B42" s="35" t="s">
        <v>56</v>
      </c>
      <c r="C42" s="36">
        <v>3.3707837397E-2</v>
      </c>
      <c r="D42" s="37">
        <v>3620461.8</v>
      </c>
      <c r="E42" s="38">
        <v>3619901.76</v>
      </c>
      <c r="F42" s="39">
        <v>-560.04</v>
      </c>
      <c r="G42" s="35" t="s">
        <v>145</v>
      </c>
      <c r="H42" s="152"/>
      <c r="I42" s="119"/>
      <c r="J42" s="149"/>
      <c r="K42" s="149"/>
      <c r="L42" s="149"/>
    </row>
    <row r="43" spans="1:12" s="150" customFormat="1" ht="15.6" customHeight="1">
      <c r="A43" s="34">
        <v>33050196000188</v>
      </c>
      <c r="B43" s="35" t="s">
        <v>29</v>
      </c>
      <c r="C43" s="36">
        <v>4.6063886481000002E-2</v>
      </c>
      <c r="D43" s="37">
        <v>4947589.47</v>
      </c>
      <c r="E43" s="38">
        <v>4946824.1399999997</v>
      </c>
      <c r="F43" s="39">
        <v>-765.33</v>
      </c>
      <c r="G43" s="35" t="s">
        <v>145</v>
      </c>
      <c r="H43" s="152"/>
      <c r="I43" s="119"/>
      <c r="J43" s="149"/>
      <c r="K43" s="149"/>
      <c r="L43" s="149"/>
    </row>
    <row r="44" spans="1:12" s="150" customFormat="1" ht="15.6" customHeight="1">
      <c r="A44" s="34">
        <v>4172213000151</v>
      </c>
      <c r="B44" s="35" t="s">
        <v>65</v>
      </c>
      <c r="C44" s="36">
        <v>6.6696727311000001E-2</v>
      </c>
      <c r="D44" s="37">
        <v>7163703.5199999996</v>
      </c>
      <c r="E44" s="38">
        <v>7162595.3899999997</v>
      </c>
      <c r="F44" s="39">
        <v>-1108.1300000000001</v>
      </c>
      <c r="G44" s="35" t="s">
        <v>145</v>
      </c>
      <c r="H44" s="152"/>
      <c r="I44" s="119"/>
      <c r="J44" s="149"/>
      <c r="K44" s="149"/>
      <c r="L44" s="149"/>
    </row>
    <row r="45" spans="1:12" s="150" customFormat="1" ht="15.6" customHeight="1">
      <c r="A45" s="34">
        <v>23664303000104</v>
      </c>
      <c r="B45" s="35" t="s">
        <v>67</v>
      </c>
      <c r="C45" s="36">
        <v>5.7803138099999998E-3</v>
      </c>
      <c r="D45" s="37">
        <v>620846.87</v>
      </c>
      <c r="E45" s="38">
        <v>620750.82999999996</v>
      </c>
      <c r="F45" s="39">
        <v>-96.04</v>
      </c>
      <c r="G45" s="35" t="s">
        <v>145</v>
      </c>
      <c r="H45" s="152"/>
      <c r="I45" s="119"/>
      <c r="J45" s="149"/>
      <c r="K45" s="149"/>
      <c r="L45" s="149"/>
    </row>
    <row r="46" spans="1:12" s="150" customFormat="1" ht="15.6" customHeight="1">
      <c r="A46" s="34">
        <v>2328280000197</v>
      </c>
      <c r="B46" s="35" t="s">
        <v>57</v>
      </c>
      <c r="C46" s="36">
        <v>2.4238903940000001E-2</v>
      </c>
      <c r="D46" s="37">
        <v>2603430.91</v>
      </c>
      <c r="E46" s="38">
        <v>2603028.19</v>
      </c>
      <c r="F46" s="39">
        <v>-402.72</v>
      </c>
      <c r="G46" s="35" t="s">
        <v>145</v>
      </c>
      <c r="H46" s="152"/>
      <c r="I46" s="119"/>
      <c r="J46" s="149"/>
      <c r="K46" s="149"/>
      <c r="L46" s="149"/>
    </row>
    <row r="47" spans="1:12" s="150" customFormat="1" ht="15.6" customHeight="1">
      <c r="A47" s="34">
        <v>4065033000170</v>
      </c>
      <c r="B47" s="35" t="s">
        <v>69</v>
      </c>
      <c r="C47" s="36">
        <v>1.7094639607999999E-2</v>
      </c>
      <c r="D47" s="37">
        <v>1836086.04</v>
      </c>
      <c r="E47" s="38">
        <v>1835802.02</v>
      </c>
      <c r="F47" s="39">
        <v>-284.02</v>
      </c>
      <c r="G47" s="35" t="s">
        <v>145</v>
      </c>
      <c r="H47" s="152"/>
      <c r="I47" s="119"/>
      <c r="J47" s="149"/>
      <c r="K47" s="149"/>
      <c r="L47" s="149"/>
    </row>
    <row r="48" spans="1:12" s="150" customFormat="1" ht="15.6" customHeight="1">
      <c r="A48" s="34">
        <v>61695227000193</v>
      </c>
      <c r="B48" s="35" t="s">
        <v>23</v>
      </c>
      <c r="C48" s="36">
        <v>6.8667113503999996E-2</v>
      </c>
      <c r="D48" s="37">
        <v>7375337.0300000003</v>
      </c>
      <c r="E48" s="38">
        <v>7374196.1600000001</v>
      </c>
      <c r="F48" s="39">
        <v>-1140.8699999999999</v>
      </c>
      <c r="G48" s="35" t="s">
        <v>145</v>
      </c>
      <c r="H48" s="152"/>
      <c r="I48" s="119"/>
      <c r="J48" s="149"/>
      <c r="K48" s="149"/>
      <c r="L48" s="149"/>
    </row>
    <row r="49" spans="1:12" s="150" customFormat="1" ht="15.6" customHeight="1">
      <c r="A49" s="34">
        <v>8826596000195</v>
      </c>
      <c r="B49" s="35" t="s">
        <v>58</v>
      </c>
      <c r="C49" s="36">
        <v>1.2177541649999999E-3</v>
      </c>
      <c r="D49" s="37">
        <v>130795.47</v>
      </c>
      <c r="E49" s="38">
        <v>130775.24</v>
      </c>
      <c r="F49" s="39">
        <v>-20.23</v>
      </c>
      <c r="G49" s="35" t="s">
        <v>145</v>
      </c>
      <c r="H49" s="152"/>
      <c r="I49" s="119"/>
      <c r="J49" s="149"/>
      <c r="K49" s="149"/>
      <c r="L49" s="149"/>
    </row>
    <row r="50" spans="1:12" s="150" customFormat="1" ht="15.6" customHeight="1">
      <c r="A50" s="34">
        <v>19527639000158</v>
      </c>
      <c r="B50" s="35" t="s">
        <v>106</v>
      </c>
      <c r="C50" s="36">
        <v>2.5473683604999998E-2</v>
      </c>
      <c r="D50" s="37">
        <v>2736055.04</v>
      </c>
      <c r="E50" s="38">
        <v>2735631.8</v>
      </c>
      <c r="F50" s="39">
        <v>-423.24</v>
      </c>
      <c r="G50" s="35" t="s">
        <v>145</v>
      </c>
      <c r="H50" s="152"/>
      <c r="I50" s="119"/>
      <c r="J50" s="149"/>
      <c r="K50" s="149"/>
      <c r="L50" s="149"/>
    </row>
    <row r="51" spans="1:12" s="150" customFormat="1" ht="15.6" customHeight="1">
      <c r="A51" s="34">
        <v>9095183000140</v>
      </c>
      <c r="B51" s="35" t="s">
        <v>66</v>
      </c>
      <c r="C51" s="36">
        <v>9.1756933119999991E-3</v>
      </c>
      <c r="D51" s="37">
        <v>985534.81</v>
      </c>
      <c r="E51" s="38">
        <v>985382.36</v>
      </c>
      <c r="F51" s="39">
        <v>-152.44999999999999</v>
      </c>
      <c r="G51" s="35" t="s">
        <v>145</v>
      </c>
      <c r="H51" s="152"/>
      <c r="I51" s="119"/>
      <c r="J51" s="149"/>
      <c r="K51" s="149"/>
      <c r="L51" s="149"/>
    </row>
    <row r="52" spans="1:12" s="150" customFormat="1" ht="15.6" customHeight="1">
      <c r="A52" s="34">
        <v>13017462000163</v>
      </c>
      <c r="B52" s="35" t="s">
        <v>41</v>
      </c>
      <c r="C52" s="36">
        <v>5.7367023629999996E-3</v>
      </c>
      <c r="D52" s="37">
        <v>616162.68999999994</v>
      </c>
      <c r="E52" s="38">
        <v>616067.38</v>
      </c>
      <c r="F52" s="39">
        <v>-95.31</v>
      </c>
      <c r="G52" s="35" t="s">
        <v>145</v>
      </c>
      <c r="H52" s="152"/>
      <c r="I52" s="119"/>
      <c r="J52" s="149"/>
      <c r="K52" s="149"/>
      <c r="L52" s="149"/>
    </row>
    <row r="53" spans="1:12" s="150" customFormat="1" ht="15.6" customHeight="1">
      <c r="A53" s="34">
        <v>15413826000150</v>
      </c>
      <c r="B53" s="35" t="s">
        <v>54</v>
      </c>
      <c r="C53" s="36">
        <v>9.2363021420000004E-3</v>
      </c>
      <c r="D53" s="37">
        <v>992044.63</v>
      </c>
      <c r="E53" s="38">
        <v>991891.17</v>
      </c>
      <c r="F53" s="39">
        <v>-153.46</v>
      </c>
      <c r="G53" s="35" t="s">
        <v>145</v>
      </c>
      <c r="H53" s="152"/>
      <c r="I53" s="119"/>
      <c r="J53" s="149"/>
      <c r="K53" s="149"/>
      <c r="L53" s="149"/>
    </row>
    <row r="54" spans="1:12" s="150" customFormat="1" ht="15.6" customHeight="1">
      <c r="A54" s="34">
        <v>28152650000171</v>
      </c>
      <c r="B54" s="35" t="s">
        <v>51</v>
      </c>
      <c r="C54" s="36">
        <v>1.3621438543999999E-2</v>
      </c>
      <c r="D54" s="37">
        <v>1463039.51</v>
      </c>
      <c r="E54" s="38">
        <v>1462813.19</v>
      </c>
      <c r="F54" s="39">
        <v>-226.32</v>
      </c>
      <c r="G54" s="35" t="s">
        <v>145</v>
      </c>
      <c r="H54" s="152"/>
      <c r="I54" s="119"/>
      <c r="J54" s="149"/>
      <c r="K54" s="149"/>
      <c r="L54" s="149"/>
    </row>
    <row r="55" spans="1:12" s="150" customFormat="1" ht="15.6" customHeight="1">
      <c r="A55" s="34">
        <v>83855973000130</v>
      </c>
      <c r="B55" s="35" t="s">
        <v>72</v>
      </c>
      <c r="C55" s="36">
        <v>4.2360142599999999E-4</v>
      </c>
      <c r="D55" s="37">
        <v>45497.81</v>
      </c>
      <c r="E55" s="38">
        <v>45490.77</v>
      </c>
      <c r="F55" s="39">
        <v>-7.04</v>
      </c>
      <c r="G55" s="35" t="s">
        <v>145</v>
      </c>
      <c r="H55" s="152"/>
      <c r="I55" s="119"/>
      <c r="J55" s="149"/>
      <c r="K55" s="149"/>
      <c r="L55" s="149"/>
    </row>
    <row r="56" spans="1:12" s="150" customFormat="1" ht="15.6" customHeight="1">
      <c r="A56" s="34">
        <v>60444437000146</v>
      </c>
      <c r="B56" s="35" t="s">
        <v>46</v>
      </c>
      <c r="C56" s="36">
        <v>6.1735188071000001E-2</v>
      </c>
      <c r="D56" s="37">
        <v>6630798.8700000001</v>
      </c>
      <c r="E56" s="38">
        <v>6629773.1600000001</v>
      </c>
      <c r="F56" s="39">
        <v>-1025.71</v>
      </c>
      <c r="G56" s="35" t="s">
        <v>145</v>
      </c>
      <c r="H56" s="152"/>
      <c r="I56" s="119"/>
      <c r="J56" s="149"/>
      <c r="K56" s="149"/>
      <c r="L56" s="149"/>
    </row>
    <row r="57" spans="1:12" s="150" customFormat="1" ht="15.6" customHeight="1">
      <c r="A57" s="34">
        <v>75805895000130</v>
      </c>
      <c r="B57" s="35" t="s">
        <v>60</v>
      </c>
      <c r="C57" s="36">
        <v>4.4879221400000001E-4</v>
      </c>
      <c r="D57" s="37">
        <v>48203.48</v>
      </c>
      <c r="E57" s="38">
        <v>48196.02</v>
      </c>
      <c r="F57" s="39">
        <v>-7.46</v>
      </c>
      <c r="G57" s="35" t="s">
        <v>145</v>
      </c>
      <c r="H57" s="152"/>
      <c r="I57" s="119"/>
      <c r="J57" s="149"/>
      <c r="K57" s="149"/>
      <c r="L57" s="149"/>
    </row>
    <row r="58" spans="1:12" s="150" customFormat="1" ht="15.6" customHeight="1">
      <c r="A58" s="34">
        <v>1377555000110</v>
      </c>
      <c r="B58" s="35" t="s">
        <v>63</v>
      </c>
      <c r="C58" s="36">
        <v>7.5457203E-4</v>
      </c>
      <c r="D58" s="37">
        <v>81046.41</v>
      </c>
      <c r="E58" s="38">
        <v>81033.87</v>
      </c>
      <c r="F58" s="39">
        <v>-12.54</v>
      </c>
      <c r="G58" s="35" t="s">
        <v>145</v>
      </c>
      <c r="H58" s="152"/>
      <c r="I58" s="119"/>
      <c r="J58" s="149"/>
      <c r="K58" s="149"/>
      <c r="L58" s="149"/>
    </row>
    <row r="59" spans="1:12" s="150" customFormat="1" ht="15.6" customHeight="1">
      <c r="A59" s="34">
        <v>83647990000181</v>
      </c>
      <c r="B59" s="35" t="s">
        <v>79</v>
      </c>
      <c r="C59" s="36">
        <v>4.5930064199999998E-4</v>
      </c>
      <c r="D59" s="37">
        <v>49332.160000000003</v>
      </c>
      <c r="E59" s="38">
        <v>49324.53</v>
      </c>
      <c r="F59" s="39">
        <v>-7.63</v>
      </c>
      <c r="G59" s="35" t="s">
        <v>145</v>
      </c>
      <c r="H59" s="152"/>
      <c r="I59" s="119"/>
      <c r="J59" s="149"/>
      <c r="K59" s="149"/>
      <c r="L59" s="149"/>
    </row>
    <row r="60" spans="1:12" s="150" customFormat="1" ht="15.6" customHeight="1">
      <c r="A60" s="34">
        <v>95289500000100</v>
      </c>
      <c r="B60" s="35" t="s">
        <v>61</v>
      </c>
      <c r="C60" s="36">
        <v>3.4004607300000002E-4</v>
      </c>
      <c r="D60" s="37">
        <v>36523.370000000003</v>
      </c>
      <c r="E60" s="38">
        <v>36517.72</v>
      </c>
      <c r="F60" s="39">
        <v>-5.65</v>
      </c>
      <c r="G60" s="35" t="s">
        <v>145</v>
      </c>
      <c r="H60" s="152"/>
      <c r="I60" s="119"/>
      <c r="J60" s="149"/>
      <c r="K60" s="149"/>
      <c r="L60" s="149"/>
    </row>
    <row r="61" spans="1:12" s="150" customFormat="1" ht="15.6" customHeight="1">
      <c r="A61" s="34">
        <v>88446034000155</v>
      </c>
      <c r="B61" s="35" t="s">
        <v>62</v>
      </c>
      <c r="C61" s="36">
        <v>3.3197863800000002E-4</v>
      </c>
      <c r="D61" s="37">
        <v>35656.870000000003</v>
      </c>
      <c r="E61" s="38">
        <v>35651.35</v>
      </c>
      <c r="F61" s="39">
        <v>-5.52</v>
      </c>
      <c r="G61" s="35" t="s">
        <v>145</v>
      </c>
      <c r="H61" s="152"/>
      <c r="I61" s="119"/>
      <c r="J61" s="149"/>
      <c r="K61" s="149"/>
      <c r="L61" s="149"/>
    </row>
    <row r="62" spans="1:12" s="150" customFormat="1" ht="15.6" customHeight="1">
      <c r="A62" s="34">
        <v>27485069000109</v>
      </c>
      <c r="B62" s="35" t="s">
        <v>42</v>
      </c>
      <c r="C62" s="36">
        <v>1.27418776E-3</v>
      </c>
      <c r="D62" s="37">
        <v>136856.84</v>
      </c>
      <c r="E62" s="38">
        <v>136835.67000000001</v>
      </c>
      <c r="F62" s="39">
        <v>-21.17</v>
      </c>
      <c r="G62" s="35" t="s">
        <v>145</v>
      </c>
      <c r="H62" s="152"/>
      <c r="I62" s="119"/>
      <c r="J62" s="149"/>
      <c r="K62" s="149"/>
      <c r="L62" s="149"/>
    </row>
    <row r="63" spans="1:12" s="150" customFormat="1" ht="15.6" customHeight="1">
      <c r="A63" s="34">
        <v>79850574000109</v>
      </c>
      <c r="B63" s="35" t="s">
        <v>33</v>
      </c>
      <c r="C63" s="36">
        <v>6.8435405999999995E-5</v>
      </c>
      <c r="D63" s="37">
        <v>7350.45</v>
      </c>
      <c r="E63" s="38">
        <v>7349.31</v>
      </c>
      <c r="F63" s="39">
        <v>-1.1399999999999999</v>
      </c>
      <c r="G63" s="35" t="s">
        <v>145</v>
      </c>
      <c r="H63" s="152"/>
      <c r="I63" s="119"/>
      <c r="J63" s="149"/>
      <c r="K63" s="149"/>
      <c r="L63" s="149"/>
    </row>
    <row r="64" spans="1:12" s="150" customFormat="1" ht="15.6" customHeight="1">
      <c r="A64" s="34">
        <v>97578090000134</v>
      </c>
      <c r="B64" s="35" t="s">
        <v>44</v>
      </c>
      <c r="C64" s="36">
        <v>1.32383773E-4</v>
      </c>
      <c r="D64" s="37">
        <v>14218.96</v>
      </c>
      <c r="E64" s="38">
        <v>14216.76</v>
      </c>
      <c r="F64" s="39">
        <v>-2.2000000000000002</v>
      </c>
      <c r="G64" s="35" t="s">
        <v>145</v>
      </c>
      <c r="H64" s="152"/>
      <c r="I64" s="119"/>
      <c r="J64" s="149"/>
      <c r="K64" s="149"/>
      <c r="L64" s="149"/>
    </row>
    <row r="65" spans="1:12" s="150" customFormat="1" ht="15.6" customHeight="1">
      <c r="A65" s="34">
        <v>13255658000196</v>
      </c>
      <c r="B65" s="35" t="s">
        <v>80</v>
      </c>
      <c r="C65" s="36">
        <v>7.7193624199999999E-4</v>
      </c>
      <c r="D65" s="37">
        <v>82911.45</v>
      </c>
      <c r="E65" s="38">
        <v>82898.62</v>
      </c>
      <c r="F65" s="39">
        <v>-12.83</v>
      </c>
      <c r="G65" s="35" t="s">
        <v>145</v>
      </c>
      <c r="H65" s="152"/>
      <c r="I65" s="119"/>
      <c r="J65" s="149"/>
      <c r="K65" s="149"/>
      <c r="L65" s="149"/>
    </row>
    <row r="66" spans="1:12" s="150" customFormat="1" ht="15.6" customHeight="1">
      <c r="A66" s="34">
        <v>89889604000144</v>
      </c>
      <c r="B66" s="35" t="s">
        <v>43</v>
      </c>
      <c r="C66" s="36">
        <v>1.8786556800000001E-4</v>
      </c>
      <c r="D66" s="37">
        <v>20178.099999999999</v>
      </c>
      <c r="E66" s="38">
        <v>20174.98</v>
      </c>
      <c r="F66" s="39">
        <v>-3.12</v>
      </c>
      <c r="G66" s="35" t="s">
        <v>145</v>
      </c>
      <c r="H66" s="152"/>
      <c r="I66" s="119"/>
      <c r="J66" s="149"/>
      <c r="K66" s="149"/>
      <c r="L66" s="149"/>
    </row>
    <row r="67" spans="1:12" s="150" customFormat="1" ht="15.6" customHeight="1">
      <c r="A67" s="34">
        <v>50235449000107</v>
      </c>
      <c r="B67" s="35" t="s">
        <v>81</v>
      </c>
      <c r="C67" s="36">
        <v>1.1168114200000001E-4</v>
      </c>
      <c r="D67" s="37">
        <v>11995.35</v>
      </c>
      <c r="E67" s="38">
        <v>11993.49</v>
      </c>
      <c r="F67" s="39">
        <v>-1.86</v>
      </c>
      <c r="G67" s="35" t="s">
        <v>145</v>
      </c>
      <c r="H67" s="152"/>
      <c r="I67" s="119"/>
      <c r="J67" s="149"/>
      <c r="K67" s="149"/>
      <c r="L67" s="149"/>
    </row>
    <row r="68" spans="1:12" s="150" customFormat="1" ht="15.6" customHeight="1">
      <c r="A68" s="34">
        <v>49606312000132</v>
      </c>
      <c r="B68" s="35" t="s">
        <v>82</v>
      </c>
      <c r="C68" s="36">
        <v>8.9954928799999996E-4</v>
      </c>
      <c r="D68" s="37">
        <v>96618</v>
      </c>
      <c r="E68" s="38">
        <v>96603.05</v>
      </c>
      <c r="F68" s="39">
        <v>-14.95</v>
      </c>
      <c r="G68" s="35" t="s">
        <v>145</v>
      </c>
      <c r="H68" s="152"/>
      <c r="I68" s="119"/>
      <c r="J68" s="149"/>
      <c r="K68" s="149"/>
      <c r="L68" s="149"/>
    </row>
    <row r="69" spans="1:12" s="150" customFormat="1" ht="15.6" customHeight="1">
      <c r="A69" s="34">
        <v>49313653000110</v>
      </c>
      <c r="B69" s="35" t="s">
        <v>83</v>
      </c>
      <c r="C69" s="36">
        <v>1.7095523700000001E-4</v>
      </c>
      <c r="D69" s="37">
        <v>18361.810000000001</v>
      </c>
      <c r="E69" s="38">
        <v>18358.97</v>
      </c>
      <c r="F69" s="39">
        <v>-2.84</v>
      </c>
      <c r="G69" s="35" t="s">
        <v>145</v>
      </c>
      <c r="H69" s="152"/>
      <c r="I69" s="119"/>
      <c r="J69" s="149"/>
      <c r="K69" s="149"/>
      <c r="L69" s="149"/>
    </row>
    <row r="70" spans="1:12" s="150" customFormat="1" ht="15.6" customHeight="1">
      <c r="A70" s="34">
        <v>85665990000130</v>
      </c>
      <c r="B70" s="35" t="s">
        <v>84</v>
      </c>
      <c r="C70" s="36">
        <v>8.6118963000000006E-5</v>
      </c>
      <c r="D70" s="37">
        <v>9249.7900000000009</v>
      </c>
      <c r="E70" s="38">
        <v>9248.36</v>
      </c>
      <c r="F70" s="39">
        <v>-1.43</v>
      </c>
      <c r="G70" s="35" t="s">
        <v>145</v>
      </c>
      <c r="H70" s="152"/>
      <c r="I70" s="119"/>
      <c r="J70" s="149"/>
      <c r="K70" s="149"/>
      <c r="L70" s="149"/>
    </row>
    <row r="71" spans="1:12" s="150" customFormat="1" ht="15.6" customHeight="1">
      <c r="A71" s="34">
        <v>78274610000170</v>
      </c>
      <c r="B71" s="35" t="s">
        <v>96</v>
      </c>
      <c r="C71" s="36">
        <v>1.5523924000000001E-4</v>
      </c>
      <c r="D71" s="37">
        <v>16673.8</v>
      </c>
      <c r="E71" s="38">
        <v>16671.22</v>
      </c>
      <c r="F71" s="39">
        <v>-2.58</v>
      </c>
      <c r="G71" s="35" t="s">
        <v>145</v>
      </c>
      <c r="H71" s="152"/>
      <c r="I71" s="119"/>
      <c r="J71" s="149"/>
      <c r="K71" s="149"/>
      <c r="L71" s="149"/>
    </row>
    <row r="72" spans="1:12" s="150" customFormat="1" ht="15.6" customHeight="1">
      <c r="A72" s="34">
        <v>86433042000131</v>
      </c>
      <c r="B72" s="35" t="s">
        <v>85</v>
      </c>
      <c r="C72" s="36">
        <v>3.51647166E-4</v>
      </c>
      <c r="D72" s="37">
        <v>37769.410000000003</v>
      </c>
      <c r="E72" s="38">
        <v>37763.57</v>
      </c>
      <c r="F72" s="39">
        <v>-5.84</v>
      </c>
      <c r="G72" s="35" t="s">
        <v>145</v>
      </c>
      <c r="H72" s="152"/>
      <c r="I72" s="119"/>
      <c r="J72" s="149"/>
      <c r="K72" s="149"/>
      <c r="L72" s="149"/>
    </row>
    <row r="73" spans="1:12" s="150" customFormat="1" ht="15.6" customHeight="1">
      <c r="A73" s="34">
        <v>86439510000185</v>
      </c>
      <c r="B73" s="35" t="s">
        <v>97</v>
      </c>
      <c r="C73" s="36">
        <v>1.4515247899999999E-4</v>
      </c>
      <c r="D73" s="37">
        <v>15590.41</v>
      </c>
      <c r="E73" s="38">
        <v>15588</v>
      </c>
      <c r="F73" s="39">
        <v>-2.41</v>
      </c>
      <c r="G73" s="35" t="s">
        <v>145</v>
      </c>
      <c r="H73" s="152"/>
      <c r="I73" s="119"/>
      <c r="J73" s="149"/>
      <c r="K73" s="149"/>
      <c r="L73" s="149"/>
    </row>
    <row r="74" spans="1:12" s="150" customFormat="1" ht="15.6" customHeight="1">
      <c r="A74" s="34">
        <v>75568154000183</v>
      </c>
      <c r="B74" s="35" t="s">
        <v>107</v>
      </c>
      <c r="C74" s="36">
        <v>7.5785290999999996E-5</v>
      </c>
      <c r="D74" s="37">
        <v>8139.88</v>
      </c>
      <c r="E74" s="38">
        <v>8138.62</v>
      </c>
      <c r="F74" s="39">
        <v>-1.26</v>
      </c>
      <c r="G74" s="35" t="s">
        <v>145</v>
      </c>
      <c r="H74" s="152"/>
      <c r="I74" s="119"/>
      <c r="J74" s="149"/>
      <c r="K74" s="149"/>
      <c r="L74" s="149"/>
    </row>
    <row r="75" spans="1:12" s="150" customFormat="1" ht="15.6" customHeight="1">
      <c r="A75" s="34">
        <v>86448057000173</v>
      </c>
      <c r="B75" s="35" t="s">
        <v>86</v>
      </c>
      <c r="C75" s="36">
        <v>1.11895932E-4</v>
      </c>
      <c r="D75" s="37">
        <v>12018.42</v>
      </c>
      <c r="E75" s="38">
        <v>12016.56</v>
      </c>
      <c r="F75" s="39">
        <v>-1.86</v>
      </c>
      <c r="G75" s="35" t="s">
        <v>145</v>
      </c>
      <c r="H75" s="152"/>
      <c r="I75" s="119"/>
      <c r="J75" s="149"/>
      <c r="K75" s="149"/>
      <c r="L75" s="149"/>
    </row>
    <row r="76" spans="1:12" s="150" customFormat="1" ht="15.6" customHeight="1">
      <c r="A76" s="34">
        <v>87656989000174</v>
      </c>
      <c r="B76" s="35" t="s">
        <v>76</v>
      </c>
      <c r="C76" s="36">
        <v>3.0039814299999998E-4</v>
      </c>
      <c r="D76" s="37">
        <v>32264.9</v>
      </c>
      <c r="E76" s="38">
        <v>32259.91</v>
      </c>
      <c r="F76" s="39">
        <v>-4.99</v>
      </c>
      <c r="G76" s="35" t="s">
        <v>145</v>
      </c>
      <c r="H76" s="152"/>
      <c r="I76" s="119"/>
      <c r="J76" s="149"/>
      <c r="K76" s="149"/>
      <c r="L76" s="149"/>
    </row>
    <row r="77" spans="1:12" s="150" customFormat="1" ht="15.6" customHeight="1">
      <c r="A77" s="34">
        <v>97081434000103</v>
      </c>
      <c r="B77" s="35" t="s">
        <v>87</v>
      </c>
      <c r="C77" s="36">
        <v>4.4351863400000002E-4</v>
      </c>
      <c r="D77" s="37">
        <v>47637.06</v>
      </c>
      <c r="E77" s="38">
        <v>47629.69</v>
      </c>
      <c r="F77" s="39">
        <v>-7.37</v>
      </c>
      <c r="G77" s="35" t="s">
        <v>145</v>
      </c>
      <c r="H77" s="152"/>
      <c r="I77" s="119"/>
      <c r="J77" s="149"/>
      <c r="K77" s="149"/>
      <c r="L77" s="149"/>
    </row>
    <row r="78" spans="1:12" s="150" customFormat="1" ht="15.6" customHeight="1">
      <c r="A78" s="34">
        <v>9257558000121</v>
      </c>
      <c r="B78" s="35" t="s">
        <v>88</v>
      </c>
      <c r="C78" s="36">
        <v>9.4898530200000005E-4</v>
      </c>
      <c r="D78" s="37">
        <v>101927.78</v>
      </c>
      <c r="E78" s="38">
        <v>101912.01</v>
      </c>
      <c r="F78" s="39">
        <v>-15.77</v>
      </c>
      <c r="G78" s="35" t="s">
        <v>145</v>
      </c>
      <c r="H78" s="152"/>
      <c r="I78" s="119"/>
      <c r="J78" s="149"/>
      <c r="K78" s="149"/>
      <c r="L78" s="149"/>
    </row>
    <row r="79" spans="1:12" s="150" customFormat="1" ht="15.6" customHeight="1">
      <c r="A79" s="34">
        <v>95824322000161</v>
      </c>
      <c r="B79" s="35" t="s">
        <v>89</v>
      </c>
      <c r="C79" s="36">
        <v>1.93671236E-4</v>
      </c>
      <c r="D79" s="37">
        <v>20801.669999999998</v>
      </c>
      <c r="E79" s="38">
        <v>20798.45</v>
      </c>
      <c r="F79" s="39">
        <v>-3.22</v>
      </c>
      <c r="G79" s="35" t="s">
        <v>145</v>
      </c>
      <c r="H79" s="152"/>
      <c r="I79" s="119"/>
      <c r="J79" s="149"/>
      <c r="K79" s="149"/>
      <c r="L79" s="149"/>
    </row>
    <row r="80" spans="1:12" s="150" customFormat="1" ht="15.6" customHeight="1">
      <c r="A80" s="34">
        <v>91950261000128</v>
      </c>
      <c r="B80" s="35" t="s">
        <v>77</v>
      </c>
      <c r="C80" s="36">
        <v>2.99135099E-4</v>
      </c>
      <c r="D80" s="37">
        <v>32129.24</v>
      </c>
      <c r="E80" s="38">
        <v>32124.27</v>
      </c>
      <c r="F80" s="39">
        <v>-4.97</v>
      </c>
      <c r="G80" s="35" t="s">
        <v>145</v>
      </c>
      <c r="H80" s="152"/>
      <c r="I80" s="119"/>
      <c r="J80" s="149"/>
      <c r="K80" s="149"/>
      <c r="L80" s="149"/>
    </row>
    <row r="81" spans="1:12" s="150" customFormat="1" ht="15.6" customHeight="1">
      <c r="A81" s="34">
        <v>89435598000155</v>
      </c>
      <c r="B81" s="35" t="s">
        <v>90</v>
      </c>
      <c r="C81" s="36">
        <v>1.8923391300000001E-4</v>
      </c>
      <c r="D81" s="37">
        <v>20325.07</v>
      </c>
      <c r="E81" s="38">
        <v>20321.93</v>
      </c>
      <c r="F81" s="39">
        <v>-3.14</v>
      </c>
      <c r="G81" s="35" t="s">
        <v>145</v>
      </c>
      <c r="H81" s="152"/>
      <c r="I81" s="119"/>
      <c r="J81" s="149"/>
      <c r="K81" s="149"/>
      <c r="L81" s="149"/>
    </row>
    <row r="82" spans="1:12" s="150" customFormat="1" ht="15.6" customHeight="1">
      <c r="A82" s="34">
        <v>98042963000152</v>
      </c>
      <c r="B82" s="35" t="s">
        <v>91</v>
      </c>
      <c r="C82" s="36">
        <v>1.04058742E-4</v>
      </c>
      <c r="D82" s="37">
        <v>11176.65</v>
      </c>
      <c r="E82" s="38">
        <v>11174.92</v>
      </c>
      <c r="F82" s="39">
        <v>-1.73</v>
      </c>
      <c r="G82" s="35" t="s">
        <v>145</v>
      </c>
      <c r="H82" s="152"/>
      <c r="I82" s="119"/>
      <c r="J82" s="149"/>
      <c r="K82" s="149"/>
      <c r="L82" s="149"/>
    </row>
    <row r="83" spans="1:12" s="150" customFormat="1" ht="15.6" customHeight="1">
      <c r="A83" s="34">
        <v>55188502000180</v>
      </c>
      <c r="B83" s="35" t="s">
        <v>92</v>
      </c>
      <c r="C83" s="36">
        <v>4.8981760999999999E-5</v>
      </c>
      <c r="D83" s="37">
        <v>5260.99</v>
      </c>
      <c r="E83" s="38">
        <v>5260.18</v>
      </c>
      <c r="F83" s="39">
        <v>-0.81</v>
      </c>
      <c r="G83" s="35" t="s">
        <v>145</v>
      </c>
      <c r="H83" s="152"/>
      <c r="I83" s="119"/>
      <c r="J83" s="149"/>
      <c r="K83" s="149"/>
      <c r="L83" s="149"/>
    </row>
    <row r="84" spans="1:12" s="150" customFormat="1" ht="15.6" customHeight="1">
      <c r="A84" s="34">
        <v>86444163000189</v>
      </c>
      <c r="B84" s="35" t="s">
        <v>93</v>
      </c>
      <c r="C84" s="36">
        <v>3.9812331999999998E-4</v>
      </c>
      <c r="D84" s="37">
        <v>42761.279999999999</v>
      </c>
      <c r="E84" s="38">
        <v>42754.67</v>
      </c>
      <c r="F84" s="39">
        <v>-6.61</v>
      </c>
      <c r="G84" s="35" t="s">
        <v>145</v>
      </c>
      <c r="H84" s="152"/>
      <c r="I84" s="119"/>
      <c r="J84" s="149"/>
      <c r="K84" s="149"/>
      <c r="L84" s="149"/>
    </row>
    <row r="85" spans="1:12" s="150" customFormat="1" ht="15.6" customHeight="1">
      <c r="A85" s="34">
        <v>11615872000180</v>
      </c>
      <c r="B85" s="35" t="s">
        <v>94</v>
      </c>
      <c r="C85" s="36">
        <v>1.9573562000000001E-5</v>
      </c>
      <c r="D85" s="37">
        <v>2102.34</v>
      </c>
      <c r="E85" s="38">
        <v>2102.0100000000002</v>
      </c>
      <c r="F85" s="39">
        <v>-0.33</v>
      </c>
      <c r="G85" s="35" t="s">
        <v>145</v>
      </c>
      <c r="H85" s="152"/>
      <c r="I85" s="119"/>
      <c r="J85" s="149"/>
      <c r="K85" s="149"/>
      <c r="L85" s="149"/>
    </row>
    <row r="86" spans="1:12" s="150" customFormat="1" ht="15.6" customHeight="1">
      <c r="A86" s="34">
        <v>11810343000138</v>
      </c>
      <c r="B86" s="35" t="s">
        <v>108</v>
      </c>
      <c r="C86" s="36">
        <v>3.1165400799999999E-4</v>
      </c>
      <c r="D86" s="37">
        <v>33473.86</v>
      </c>
      <c r="E86" s="38">
        <v>33468.68</v>
      </c>
      <c r="F86" s="39">
        <v>-5.18</v>
      </c>
      <c r="G86" s="35" t="s">
        <v>145</v>
      </c>
      <c r="H86" s="152"/>
      <c r="I86" s="119"/>
      <c r="J86" s="149"/>
      <c r="K86" s="149"/>
      <c r="L86" s="149"/>
    </row>
    <row r="87" spans="1:12" s="150" customFormat="1" ht="15.6" customHeight="1">
      <c r="A87" s="34">
        <v>78829843000192</v>
      </c>
      <c r="B87" s="35" t="s">
        <v>109</v>
      </c>
      <c r="C87" s="36">
        <v>2.1591408099999999E-4</v>
      </c>
      <c r="D87" s="37">
        <v>23190.71</v>
      </c>
      <c r="E87" s="38">
        <v>23187.119999999999</v>
      </c>
      <c r="F87" s="39">
        <v>-3.59</v>
      </c>
      <c r="G87" s="35" t="s">
        <v>145</v>
      </c>
      <c r="H87" s="152"/>
      <c r="I87" s="119"/>
      <c r="J87" s="149"/>
      <c r="K87" s="149"/>
      <c r="L87" s="149"/>
    </row>
    <row r="88" spans="1:12" s="150" customFormat="1" ht="15.6" customHeight="1">
      <c r="A88" s="34">
        <v>52777034000190</v>
      </c>
      <c r="B88" s="35" t="s">
        <v>95</v>
      </c>
      <c r="C88" s="36">
        <v>2.9709305500000001E-4</v>
      </c>
      <c r="D88" s="37">
        <v>31909.91</v>
      </c>
      <c r="E88" s="38">
        <v>31904.97</v>
      </c>
      <c r="F88" s="39">
        <v>-4.9400000000000004</v>
      </c>
      <c r="G88" s="35" t="s">
        <v>145</v>
      </c>
      <c r="H88" s="152"/>
      <c r="I88" s="119"/>
      <c r="J88" s="149"/>
      <c r="K88" s="149"/>
      <c r="L88" s="149"/>
    </row>
    <row r="89" spans="1:12" s="150" customFormat="1" ht="15.6" customHeight="1">
      <c r="A89" s="34">
        <v>90660754000160</v>
      </c>
      <c r="B89" s="35" t="s">
        <v>75</v>
      </c>
      <c r="C89" s="36">
        <v>1.06009637E-3</v>
      </c>
      <c r="D89" s="37">
        <v>113861.9</v>
      </c>
      <c r="E89" s="38">
        <v>113844.29</v>
      </c>
      <c r="F89" s="39">
        <v>-17.61</v>
      </c>
      <c r="G89" s="35" t="s">
        <v>145</v>
      </c>
      <c r="H89" s="152"/>
      <c r="I89" s="119"/>
      <c r="J89" s="149"/>
      <c r="K89" s="149"/>
      <c r="L89" s="149"/>
    </row>
    <row r="90" spans="1:12" s="150" customFormat="1" ht="15.6" customHeight="1">
      <c r="A90" s="34">
        <v>97839922000129</v>
      </c>
      <c r="B90" s="35" t="s">
        <v>74</v>
      </c>
      <c r="C90" s="36">
        <v>2.8639451E-4</v>
      </c>
      <c r="D90" s="37">
        <v>30760.81</v>
      </c>
      <c r="E90" s="38">
        <v>30756.05</v>
      </c>
      <c r="F90" s="39">
        <v>-4.76</v>
      </c>
      <c r="G90" s="35" t="s">
        <v>145</v>
      </c>
      <c r="H90" s="152"/>
      <c r="I90" s="119"/>
      <c r="J90" s="149"/>
      <c r="K90" s="149"/>
      <c r="L90" s="149"/>
    </row>
    <row r="91" spans="1:12">
      <c r="F91" s="155"/>
    </row>
    <row r="92" spans="1:12">
      <c r="E92" s="155"/>
    </row>
    <row r="93" spans="1:12">
      <c r="F93" s="155"/>
    </row>
  </sheetData>
  <printOptions horizontalCentered="1"/>
  <pageMargins left="0.23622047244094491" right="0.23622047244094491" top="0.59055118110236227" bottom="0.78740157480314965" header="0.31496062992125984" footer="0.31496062992125984"/>
  <pageSetup paperSize="9" scale="57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A6D0-C43D-418B-91AC-2B20067018C6}">
  <sheetPr>
    <pageSetUpPr fitToPage="1"/>
  </sheetPr>
  <dimension ref="A1:W93"/>
  <sheetViews>
    <sheetView showGridLines="0" zoomScale="90" zoomScaleNormal="90" workbookViewId="0">
      <selection activeCell="B13" sqref="B13"/>
    </sheetView>
  </sheetViews>
  <sheetFormatPr defaultColWidth="7.25" defaultRowHeight="12.75"/>
  <cols>
    <col min="1" max="1" width="18.375" style="221" customWidth="1"/>
    <col min="2" max="2" width="19.125" style="221" customWidth="1"/>
    <col min="3" max="3" width="18.125" style="222" customWidth="1"/>
    <col min="4" max="4" width="14.375" style="221" customWidth="1"/>
    <col min="5" max="5" width="15.125" style="221" customWidth="1"/>
    <col min="6" max="6" width="17.25" style="221" bestFit="1" customWidth="1"/>
    <col min="7" max="7" width="19.25" style="224" bestFit="1" customWidth="1"/>
    <col min="8" max="8" width="9.875" style="225" customWidth="1"/>
    <col min="9" max="9" width="10.75" style="224" bestFit="1" customWidth="1"/>
    <col min="10" max="11" width="8.875" style="224" bestFit="1" customWidth="1"/>
    <col min="12" max="12" width="7.25" style="224"/>
    <col min="13" max="16384" width="7.25" style="221"/>
  </cols>
  <sheetData>
    <row r="1" spans="1:23" s="158" customFormat="1" ht="14.25">
      <c r="W1" s="159"/>
    </row>
    <row r="2" spans="1:23" s="161" customFormat="1" ht="21" customHeight="1">
      <c r="A2" s="158"/>
      <c r="B2" s="160" t="s">
        <v>125</v>
      </c>
      <c r="F2" s="162"/>
    </row>
    <row r="3" spans="1:23" s="161" customFormat="1" ht="18.600000000000001" customHeight="1">
      <c r="A3" s="158"/>
      <c r="B3" s="160" t="s">
        <v>126</v>
      </c>
    </row>
    <row r="4" spans="1:23" s="161" customFormat="1" ht="15" customHeight="1">
      <c r="F4" s="163"/>
      <c r="G4" s="163"/>
      <c r="H4" s="163"/>
      <c r="W4" s="164"/>
    </row>
    <row r="5" spans="1:23" s="161" customFormat="1" ht="16.5" customHeight="1">
      <c r="A5" s="165"/>
      <c r="B5" s="166" t="s">
        <v>146</v>
      </c>
      <c r="C5" s="165"/>
      <c r="D5" s="165"/>
      <c r="E5" s="165"/>
      <c r="F5" s="165"/>
      <c r="G5" s="165"/>
      <c r="H5" s="167"/>
    </row>
    <row r="6" spans="1:23" s="161" customFormat="1" ht="14.25">
      <c r="C6" s="168"/>
      <c r="D6" s="169" t="s">
        <v>30</v>
      </c>
      <c r="E6" s="169"/>
      <c r="F6" s="170"/>
      <c r="G6" s="171"/>
      <c r="H6" s="172"/>
      <c r="I6" s="171"/>
      <c r="J6" s="171"/>
      <c r="K6" s="171"/>
      <c r="L6" s="171"/>
    </row>
    <row r="7" spans="1:23" s="173" customFormat="1" ht="25.5" customHeight="1">
      <c r="C7" s="174"/>
      <c r="D7" s="175" t="s">
        <v>128</v>
      </c>
      <c r="E7" s="175" t="s">
        <v>129</v>
      </c>
      <c r="F7" s="175" t="s">
        <v>130</v>
      </c>
      <c r="G7" s="176"/>
      <c r="H7" s="177"/>
      <c r="I7" s="176"/>
      <c r="J7" s="176"/>
      <c r="K7" s="176"/>
      <c r="L7" s="176"/>
    </row>
    <row r="8" spans="1:23" s="173" customFormat="1" ht="15" customHeight="1">
      <c r="C8" s="178" t="s">
        <v>131</v>
      </c>
      <c r="D8" s="178">
        <v>81393227.209999934</v>
      </c>
      <c r="E8" s="179">
        <v>1</v>
      </c>
      <c r="F8" s="180">
        <v>72</v>
      </c>
      <c r="G8" s="176"/>
      <c r="H8" s="177"/>
      <c r="J8" s="176"/>
      <c r="K8" s="176"/>
      <c r="L8" s="176"/>
    </row>
    <row r="9" spans="1:23" s="173" customFormat="1" ht="15" customHeight="1">
      <c r="C9" s="181" t="s">
        <v>132</v>
      </c>
      <c r="D9" s="182"/>
      <c r="E9" s="183" t="s">
        <v>19</v>
      </c>
      <c r="F9" s="183" t="s">
        <v>19</v>
      </c>
      <c r="G9" s="176"/>
      <c r="H9" s="177"/>
      <c r="J9" s="176"/>
      <c r="K9" s="176"/>
      <c r="L9" s="176"/>
    </row>
    <row r="10" spans="1:23" s="173" customFormat="1" ht="15" customHeight="1">
      <c r="C10" s="184" t="s">
        <v>133</v>
      </c>
      <c r="D10" s="185">
        <v>630449.31000000006</v>
      </c>
      <c r="E10" s="186" t="s">
        <v>19</v>
      </c>
      <c r="F10" s="186" t="s">
        <v>19</v>
      </c>
      <c r="G10" s="176"/>
      <c r="H10" s="177"/>
      <c r="J10" s="176"/>
      <c r="K10" s="176"/>
      <c r="L10" s="176"/>
    </row>
    <row r="11" spans="1:23" s="173" customFormat="1" ht="15" customHeight="1">
      <c r="B11" s="187"/>
      <c r="C11" s="184" t="s">
        <v>134</v>
      </c>
      <c r="D11" s="185">
        <v>80760573.549999937</v>
      </c>
      <c r="E11" s="186" t="s">
        <v>19</v>
      </c>
      <c r="F11" s="186" t="s">
        <v>19</v>
      </c>
      <c r="G11" s="188"/>
      <c r="H11" s="177"/>
      <c r="J11" s="176"/>
      <c r="K11" s="176"/>
      <c r="L11" s="176"/>
    </row>
    <row r="12" spans="1:23" s="173" customFormat="1" ht="15" customHeight="1">
      <c r="C12" s="189" t="s">
        <v>135</v>
      </c>
      <c r="D12" s="190">
        <v>3044245.3</v>
      </c>
      <c r="E12" s="191" t="s">
        <v>19</v>
      </c>
      <c r="F12" s="192" t="s">
        <v>19</v>
      </c>
      <c r="G12" s="188"/>
      <c r="H12" s="177"/>
      <c r="J12" s="176"/>
      <c r="K12" s="176"/>
      <c r="L12" s="176"/>
    </row>
    <row r="13" spans="1:23" s="173" customFormat="1" ht="15" customHeight="1">
      <c r="B13" s="193"/>
      <c r="C13" s="189" t="s">
        <v>136</v>
      </c>
      <c r="D13" s="190">
        <v>84435268.159999996</v>
      </c>
      <c r="E13" s="191">
        <v>1.0373746201529936</v>
      </c>
      <c r="F13" s="192" t="s">
        <v>19</v>
      </c>
      <c r="G13" s="194"/>
      <c r="H13" s="194"/>
      <c r="I13" s="176"/>
      <c r="J13" s="176"/>
      <c r="K13" s="176"/>
      <c r="L13" s="176"/>
    </row>
    <row r="14" spans="1:23" s="173" customFormat="1" ht="15" customHeight="1">
      <c r="B14" s="195"/>
      <c r="C14" s="196" t="s">
        <v>137</v>
      </c>
      <c r="D14" s="197">
        <v>0</v>
      </c>
      <c r="E14" s="198">
        <v>0</v>
      </c>
      <c r="F14" s="199" t="s">
        <v>19</v>
      </c>
      <c r="G14" s="188"/>
      <c r="H14" s="177"/>
      <c r="J14" s="176"/>
      <c r="K14" s="176"/>
      <c r="L14" s="176"/>
    </row>
    <row r="15" spans="1:23" s="173" customFormat="1" ht="13.5">
      <c r="A15" s="200"/>
      <c r="B15" s="200"/>
      <c r="G15" s="176"/>
      <c r="H15" s="177"/>
      <c r="I15" s="176"/>
      <c r="J15" s="176"/>
      <c r="K15" s="176"/>
      <c r="L15" s="176"/>
    </row>
    <row r="16" spans="1:23" s="173" customFormat="1" ht="15" customHeight="1">
      <c r="A16" s="201"/>
      <c r="B16" s="201"/>
      <c r="C16" s="202">
        <f>SUBTOTAL(9,C19:C1048576)</f>
        <v>0.99999999999399991</v>
      </c>
      <c r="D16" s="201">
        <f>SUBTOTAL(9,D19:D1048576)</f>
        <v>81393227.209999934</v>
      </c>
      <c r="E16" s="201">
        <f>SUBTOTAL(9,E19:E1048576)</f>
        <v>81393227.209999934</v>
      </c>
      <c r="F16" s="201">
        <f>SUBTOTAL(9,F19:F1048576)</f>
        <v>0</v>
      </c>
      <c r="G16" s="201">
        <f>E16-D13</f>
        <v>-3042040.9500000626</v>
      </c>
      <c r="H16" s="177"/>
      <c r="I16" s="203"/>
      <c r="J16" s="188"/>
      <c r="K16" s="188"/>
      <c r="L16" s="188"/>
    </row>
    <row r="17" spans="1:12" s="207" customFormat="1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05"/>
      <c r="I17" s="206"/>
      <c r="J17" s="206"/>
      <c r="K17" s="206"/>
      <c r="L17" s="206"/>
    </row>
    <row r="18" spans="1:12" s="207" customFormat="1" ht="15.6" customHeight="1">
      <c r="A18" s="208">
        <v>3034433000156</v>
      </c>
      <c r="B18" s="209" t="s">
        <v>78</v>
      </c>
      <c r="C18" s="210">
        <v>0</v>
      </c>
      <c r="D18" s="211">
        <v>81393227.209999934</v>
      </c>
      <c r="E18" s="211">
        <v>81393227.209999934</v>
      </c>
      <c r="F18" s="212">
        <v>0</v>
      </c>
      <c r="G18" s="209"/>
      <c r="H18" s="213"/>
      <c r="I18" s="176"/>
      <c r="J18" s="206"/>
      <c r="K18" s="206"/>
      <c r="L18" s="206"/>
    </row>
    <row r="19" spans="1:12" s="207" customFormat="1" ht="15.6" customHeight="1">
      <c r="A19" s="214">
        <v>2016440000162</v>
      </c>
      <c r="B19" s="215" t="s">
        <v>39</v>
      </c>
      <c r="C19" s="216">
        <v>4.0320422502999997E-2</v>
      </c>
      <c r="D19" s="217">
        <v>3281809.31</v>
      </c>
      <c r="E19" s="218">
        <v>3281809.31</v>
      </c>
      <c r="F19" s="219">
        <v>0</v>
      </c>
      <c r="G19" s="215" t="s">
        <v>145</v>
      </c>
      <c r="H19" s="220"/>
      <c r="I19" s="176"/>
      <c r="J19" s="206"/>
      <c r="K19" s="206"/>
      <c r="L19" s="206"/>
    </row>
    <row r="20" spans="1:12" s="207" customFormat="1" ht="15.6" customHeight="1">
      <c r="A20" s="214">
        <v>2341467000120</v>
      </c>
      <c r="B20" s="215" t="s">
        <v>68</v>
      </c>
      <c r="C20" s="216">
        <v>1.3252300185E-2</v>
      </c>
      <c r="D20" s="217">
        <v>1078647.48</v>
      </c>
      <c r="E20" s="218">
        <v>1078647.48</v>
      </c>
      <c r="F20" s="219">
        <v>0</v>
      </c>
      <c r="G20" s="215" t="s">
        <v>145</v>
      </c>
      <c r="H20" s="220"/>
      <c r="I20" s="176"/>
      <c r="J20" s="206"/>
      <c r="K20" s="206"/>
      <c r="L20" s="206"/>
    </row>
    <row r="21" spans="1:12" s="207" customFormat="1" ht="15.6" customHeight="1">
      <c r="A21" s="214">
        <v>33050071000158</v>
      </c>
      <c r="B21" s="215" t="s">
        <v>47</v>
      </c>
      <c r="C21" s="216">
        <v>3.3697407807E-2</v>
      </c>
      <c r="D21" s="217">
        <v>2742740.77</v>
      </c>
      <c r="E21" s="218">
        <v>2742740.77</v>
      </c>
      <c r="F21" s="219">
        <v>0</v>
      </c>
      <c r="G21" s="215" t="s">
        <v>145</v>
      </c>
      <c r="H21" s="220"/>
      <c r="I21" s="176"/>
      <c r="J21" s="206"/>
      <c r="K21" s="206"/>
      <c r="L21" s="206"/>
    </row>
    <row r="22" spans="1:12" s="207" customFormat="1" ht="15.6" customHeight="1">
      <c r="A22" s="214">
        <v>2302100000106</v>
      </c>
      <c r="B22" s="215" t="s">
        <v>50</v>
      </c>
      <c r="C22" s="216">
        <v>2.1713844512000001E-2</v>
      </c>
      <c r="D22" s="217">
        <v>1767359.88</v>
      </c>
      <c r="E22" s="218">
        <v>1767359.88</v>
      </c>
      <c r="F22" s="219">
        <v>0</v>
      </c>
      <c r="G22" s="215" t="s">
        <v>145</v>
      </c>
      <c r="H22" s="220"/>
      <c r="I22" s="176"/>
      <c r="J22" s="206"/>
      <c r="K22" s="206"/>
      <c r="L22" s="206"/>
    </row>
    <row r="23" spans="1:12" s="207" customFormat="1" ht="15.6" customHeight="1">
      <c r="A23" s="214">
        <v>7282377000120</v>
      </c>
      <c r="B23" s="215" t="s">
        <v>70</v>
      </c>
      <c r="C23" s="216">
        <v>9.3353419690000005E-3</v>
      </c>
      <c r="D23" s="217">
        <v>759833.61</v>
      </c>
      <c r="E23" s="218">
        <v>759833.61</v>
      </c>
      <c r="F23" s="219">
        <v>0</v>
      </c>
      <c r="G23" s="215" t="s">
        <v>145</v>
      </c>
      <c r="H23" s="220"/>
      <c r="I23" s="176"/>
      <c r="J23" s="206"/>
      <c r="K23" s="206"/>
      <c r="L23" s="206"/>
    </row>
    <row r="24" spans="1:12" s="207" customFormat="1" ht="15.6" customHeight="1">
      <c r="A24" s="214">
        <v>5965546000109</v>
      </c>
      <c r="B24" s="215" t="s">
        <v>25</v>
      </c>
      <c r="C24" s="216">
        <v>4.3265852950000001E-3</v>
      </c>
      <c r="D24" s="217">
        <v>352154.74</v>
      </c>
      <c r="E24" s="218">
        <v>352154.74</v>
      </c>
      <c r="F24" s="219">
        <v>0</v>
      </c>
      <c r="G24" s="215" t="s">
        <v>145</v>
      </c>
      <c r="H24" s="220"/>
      <c r="I24" s="176"/>
      <c r="J24" s="206"/>
      <c r="K24" s="206"/>
      <c r="L24" s="206"/>
    </row>
    <row r="25" spans="1:12" s="207" customFormat="1" ht="15.6" customHeight="1">
      <c r="A25" s="214">
        <v>12272084000100</v>
      </c>
      <c r="B25" s="215" t="s">
        <v>24</v>
      </c>
      <c r="C25" s="216">
        <v>1.1519593363E-2</v>
      </c>
      <c r="D25" s="217">
        <v>937616.88</v>
      </c>
      <c r="E25" s="218">
        <v>937616.88</v>
      </c>
      <c r="F25" s="219">
        <v>0</v>
      </c>
      <c r="G25" s="215" t="s">
        <v>145</v>
      </c>
      <c r="H25" s="220"/>
      <c r="I25" s="176"/>
      <c r="J25" s="206"/>
      <c r="K25" s="206"/>
      <c r="L25" s="206"/>
    </row>
    <row r="26" spans="1:12" s="207" customFormat="1" ht="15.6" customHeight="1">
      <c r="A26" s="214">
        <v>7522669000192</v>
      </c>
      <c r="B26" s="215" t="s">
        <v>45</v>
      </c>
      <c r="C26" s="216">
        <v>3.3809363436000002E-2</v>
      </c>
      <c r="D26" s="217">
        <v>2751853.2</v>
      </c>
      <c r="E26" s="218">
        <v>2751853.2</v>
      </c>
      <c r="F26" s="219">
        <v>0</v>
      </c>
      <c r="G26" s="215" t="s">
        <v>145</v>
      </c>
      <c r="H26" s="220"/>
      <c r="I26" s="176"/>
      <c r="J26" s="206"/>
      <c r="K26" s="206"/>
      <c r="L26" s="206"/>
    </row>
    <row r="27" spans="1:12" s="207" customFormat="1" ht="15.6" customHeight="1">
      <c r="A27" s="214">
        <v>8467115000100</v>
      </c>
      <c r="B27" s="215" t="s">
        <v>59</v>
      </c>
      <c r="C27" s="216">
        <v>1.6220498255999999E-2</v>
      </c>
      <c r="D27" s="217">
        <v>1320238.7</v>
      </c>
      <c r="E27" s="218">
        <v>1320238.7</v>
      </c>
      <c r="F27" s="219">
        <v>0</v>
      </c>
      <c r="G27" s="215" t="s">
        <v>145</v>
      </c>
      <c r="H27" s="220"/>
      <c r="I27" s="176"/>
      <c r="J27" s="206"/>
      <c r="K27" s="206"/>
      <c r="L27" s="206"/>
    </row>
    <row r="28" spans="1:12" s="207" customFormat="1" ht="15.6" customHeight="1">
      <c r="A28" s="214">
        <v>8336783000190</v>
      </c>
      <c r="B28" s="215" t="s">
        <v>37</v>
      </c>
      <c r="C28" s="216">
        <v>4.8361370532999999E-2</v>
      </c>
      <c r="D28" s="217">
        <v>3936288.02</v>
      </c>
      <c r="E28" s="218">
        <v>3936288.02</v>
      </c>
      <c r="F28" s="219">
        <v>0</v>
      </c>
      <c r="G28" s="215" t="s">
        <v>145</v>
      </c>
      <c r="H28" s="220"/>
      <c r="I28" s="176"/>
      <c r="J28" s="206"/>
      <c r="K28" s="206"/>
      <c r="L28" s="206"/>
    </row>
    <row r="29" spans="1:12" s="207" customFormat="1" ht="15.6" customHeight="1">
      <c r="A29" s="214">
        <v>1543032000104</v>
      </c>
      <c r="B29" s="215" t="s">
        <v>64</v>
      </c>
      <c r="C29" s="216">
        <v>3.2284901337000002E-2</v>
      </c>
      <c r="D29" s="217">
        <v>2627772.31</v>
      </c>
      <c r="E29" s="218">
        <v>2627772.31</v>
      </c>
      <c r="F29" s="219">
        <v>0</v>
      </c>
      <c r="G29" s="215" t="s">
        <v>145</v>
      </c>
      <c r="H29" s="220"/>
      <c r="I29" s="176"/>
      <c r="J29" s="206"/>
      <c r="K29" s="206"/>
      <c r="L29" s="206"/>
    </row>
    <row r="30" spans="1:12" s="207" customFormat="1" ht="15.6" customHeight="1">
      <c r="A30" s="214">
        <v>4895728000180</v>
      </c>
      <c r="B30" s="215" t="s">
        <v>22</v>
      </c>
      <c r="C30" s="216">
        <v>2.6374351202999999E-2</v>
      </c>
      <c r="D30" s="217">
        <v>2146693.56</v>
      </c>
      <c r="E30" s="218">
        <v>2146693.56</v>
      </c>
      <c r="F30" s="219">
        <v>0</v>
      </c>
      <c r="G30" s="215" t="s">
        <v>145</v>
      </c>
      <c r="H30" s="220"/>
      <c r="I30" s="176"/>
      <c r="J30" s="206"/>
      <c r="K30" s="206"/>
      <c r="L30" s="206"/>
    </row>
    <row r="31" spans="1:12" s="207" customFormat="1" ht="15.6" customHeight="1">
      <c r="A31" s="214">
        <v>10835932000108</v>
      </c>
      <c r="B31" s="215" t="s">
        <v>48</v>
      </c>
      <c r="C31" s="216">
        <v>3.8146646181999998E-2</v>
      </c>
      <c r="D31" s="217">
        <v>3104878.64</v>
      </c>
      <c r="E31" s="218">
        <v>3104878.64</v>
      </c>
      <c r="F31" s="219">
        <v>0</v>
      </c>
      <c r="G31" s="215" t="s">
        <v>145</v>
      </c>
      <c r="H31" s="220"/>
      <c r="I31" s="176"/>
      <c r="J31" s="206"/>
      <c r="K31" s="206"/>
      <c r="L31" s="206"/>
    </row>
    <row r="32" spans="1:12" s="207" customFormat="1" ht="15.6" customHeight="1">
      <c r="A32" s="214">
        <v>25086034000171</v>
      </c>
      <c r="B32" s="215" t="s">
        <v>55</v>
      </c>
      <c r="C32" s="216">
        <v>5.9159572180000003E-3</v>
      </c>
      <c r="D32" s="217">
        <v>481518.85</v>
      </c>
      <c r="E32" s="218">
        <v>481518.85</v>
      </c>
      <c r="F32" s="219">
        <v>0</v>
      </c>
      <c r="G32" s="215" t="s">
        <v>145</v>
      </c>
      <c r="H32" s="220"/>
      <c r="I32" s="176"/>
      <c r="J32" s="206"/>
      <c r="K32" s="206"/>
      <c r="L32" s="206"/>
    </row>
    <row r="33" spans="1:12" s="207" customFormat="1" ht="15.6" customHeight="1">
      <c r="A33" s="214">
        <v>6272793000184</v>
      </c>
      <c r="B33" s="215" t="s">
        <v>53</v>
      </c>
      <c r="C33" s="216">
        <v>1.7242950895000001E-2</v>
      </c>
      <c r="D33" s="217">
        <v>1403459.42</v>
      </c>
      <c r="E33" s="218">
        <v>1403459.42</v>
      </c>
      <c r="F33" s="219">
        <v>0</v>
      </c>
      <c r="G33" s="215" t="s">
        <v>145</v>
      </c>
      <c r="H33" s="220"/>
      <c r="I33" s="176"/>
      <c r="J33" s="206"/>
      <c r="K33" s="206"/>
      <c r="L33" s="206"/>
    </row>
    <row r="34" spans="1:12" s="207" customFormat="1" ht="15.6" customHeight="1">
      <c r="A34" s="214">
        <v>3467321000199</v>
      </c>
      <c r="B34" s="215" t="s">
        <v>52</v>
      </c>
      <c r="C34" s="216">
        <v>2.1484426407000001E-2</v>
      </c>
      <c r="D34" s="217">
        <v>1748686.8</v>
      </c>
      <c r="E34" s="218">
        <v>1748686.8</v>
      </c>
      <c r="F34" s="219">
        <v>0</v>
      </c>
      <c r="G34" s="215" t="s">
        <v>145</v>
      </c>
      <c r="H34" s="220"/>
      <c r="I34" s="176"/>
      <c r="J34" s="206"/>
      <c r="K34" s="206"/>
      <c r="L34" s="206"/>
    </row>
    <row r="35" spans="1:12" s="207" customFormat="1" ht="15.6" customHeight="1">
      <c r="A35" s="214">
        <v>6981180000116</v>
      </c>
      <c r="B35" s="215" t="s">
        <v>28</v>
      </c>
      <c r="C35" s="216">
        <v>7.2127338247000003E-2</v>
      </c>
      <c r="D35" s="217">
        <v>5870676.8300000001</v>
      </c>
      <c r="E35" s="218">
        <v>5870676.8300000001</v>
      </c>
      <c r="F35" s="219">
        <v>0</v>
      </c>
      <c r="G35" s="215" t="s">
        <v>145</v>
      </c>
      <c r="H35" s="220"/>
      <c r="I35" s="176"/>
      <c r="J35" s="206"/>
      <c r="K35" s="206"/>
      <c r="L35" s="206"/>
    </row>
    <row r="36" spans="1:12" s="207" customFormat="1" ht="15.6" customHeight="1">
      <c r="A36" s="214">
        <v>6840748000189</v>
      </c>
      <c r="B36" s="215" t="s">
        <v>27</v>
      </c>
      <c r="C36" s="216">
        <v>9.9494300419999994E-3</v>
      </c>
      <c r="D36" s="217">
        <v>809816.22</v>
      </c>
      <c r="E36" s="218">
        <v>809816.22</v>
      </c>
      <c r="F36" s="219">
        <v>0</v>
      </c>
      <c r="G36" s="215" t="s">
        <v>145</v>
      </c>
      <c r="H36" s="220"/>
      <c r="I36" s="176"/>
      <c r="J36" s="206"/>
      <c r="K36" s="206"/>
      <c r="L36" s="206"/>
    </row>
    <row r="37" spans="1:12" s="207" customFormat="1" ht="15.6" customHeight="1">
      <c r="A37" s="214">
        <v>5914650000166</v>
      </c>
      <c r="B37" s="215" t="s">
        <v>71</v>
      </c>
      <c r="C37" s="216">
        <v>1.0416007069E-2</v>
      </c>
      <c r="D37" s="217">
        <v>847792.43</v>
      </c>
      <c r="E37" s="218">
        <v>847792.43</v>
      </c>
      <c r="F37" s="219">
        <v>0</v>
      </c>
      <c r="G37" s="215" t="s">
        <v>145</v>
      </c>
      <c r="H37" s="220"/>
      <c r="I37" s="176"/>
      <c r="J37" s="206"/>
      <c r="K37" s="206"/>
      <c r="L37" s="206"/>
    </row>
    <row r="38" spans="1:12" s="207" customFormat="1" ht="15.6" customHeight="1">
      <c r="A38" s="214">
        <v>15139629000194</v>
      </c>
      <c r="B38" s="215" t="s">
        <v>38</v>
      </c>
      <c r="C38" s="216">
        <v>5.1713950095000003E-2</v>
      </c>
      <c r="D38" s="217">
        <v>4209165.29</v>
      </c>
      <c r="E38" s="218">
        <v>4209165.29</v>
      </c>
      <c r="F38" s="219">
        <v>0</v>
      </c>
      <c r="G38" s="215" t="s">
        <v>145</v>
      </c>
      <c r="H38" s="220"/>
      <c r="I38" s="176"/>
      <c r="J38" s="206"/>
      <c r="K38" s="206"/>
      <c r="L38" s="206"/>
    </row>
    <row r="39" spans="1:12" s="207" customFormat="1" ht="15.6" customHeight="1">
      <c r="A39" s="214">
        <v>7047251000170</v>
      </c>
      <c r="B39" s="215" t="s">
        <v>49</v>
      </c>
      <c r="C39" s="216">
        <v>2.9972418511999999E-2</v>
      </c>
      <c r="D39" s="217">
        <v>2439551.87</v>
      </c>
      <c r="E39" s="218">
        <v>2439551.87</v>
      </c>
      <c r="F39" s="219">
        <v>0</v>
      </c>
      <c r="G39" s="215" t="s">
        <v>145</v>
      </c>
      <c r="H39" s="220"/>
      <c r="I39" s="176"/>
      <c r="J39" s="206"/>
      <c r="K39" s="206"/>
      <c r="L39" s="206"/>
    </row>
    <row r="40" spans="1:12" s="207" customFormat="1" ht="15.6" customHeight="1">
      <c r="A40" s="214">
        <v>4368898000106</v>
      </c>
      <c r="B40" s="215" t="s">
        <v>26</v>
      </c>
      <c r="C40" s="216">
        <v>5.5985027946E-2</v>
      </c>
      <c r="D40" s="217">
        <v>4556802.0999999996</v>
      </c>
      <c r="E40" s="218">
        <v>4556802.0999999996</v>
      </c>
      <c r="F40" s="219">
        <v>0</v>
      </c>
      <c r="G40" s="215" t="s">
        <v>145</v>
      </c>
      <c r="H40" s="220"/>
      <c r="I40" s="176"/>
      <c r="J40" s="206"/>
      <c r="K40" s="206"/>
      <c r="L40" s="206"/>
    </row>
    <row r="41" spans="1:12" s="207" customFormat="1" ht="15.6" customHeight="1">
      <c r="A41" s="214">
        <v>8324196000181</v>
      </c>
      <c r="B41" s="215" t="s">
        <v>40</v>
      </c>
      <c r="C41" s="216">
        <v>1.3586684272000001E-2</v>
      </c>
      <c r="D41" s="217">
        <v>1105864.08</v>
      </c>
      <c r="E41" s="218">
        <v>1105864.08</v>
      </c>
      <c r="F41" s="219">
        <v>0</v>
      </c>
      <c r="G41" s="215" t="s">
        <v>145</v>
      </c>
      <c r="H41" s="220"/>
      <c r="I41" s="176"/>
      <c r="J41" s="206"/>
      <c r="K41" s="206"/>
      <c r="L41" s="206"/>
    </row>
    <row r="42" spans="1:12" s="207" customFormat="1" ht="15.6" customHeight="1">
      <c r="A42" s="214">
        <v>53859112000169</v>
      </c>
      <c r="B42" s="215" t="s">
        <v>56</v>
      </c>
      <c r="C42" s="216">
        <v>1.1851110259E-2</v>
      </c>
      <c r="D42" s="217">
        <v>964600.11</v>
      </c>
      <c r="E42" s="218">
        <v>964600.11</v>
      </c>
      <c r="F42" s="219">
        <v>0</v>
      </c>
      <c r="G42" s="215" t="s">
        <v>145</v>
      </c>
      <c r="H42" s="220"/>
      <c r="I42" s="176"/>
      <c r="J42" s="206"/>
      <c r="K42" s="206"/>
      <c r="L42" s="206"/>
    </row>
    <row r="43" spans="1:12" s="207" customFormat="1" ht="15.6" customHeight="1">
      <c r="A43" s="214">
        <v>33050196000188</v>
      </c>
      <c r="B43" s="215" t="s">
        <v>29</v>
      </c>
      <c r="C43" s="216">
        <v>5.9020956713999997E-2</v>
      </c>
      <c r="D43" s="217">
        <v>4803906.1399999997</v>
      </c>
      <c r="E43" s="218">
        <v>4803906.1399999997</v>
      </c>
      <c r="F43" s="219">
        <v>0</v>
      </c>
      <c r="G43" s="215" t="s">
        <v>145</v>
      </c>
      <c r="H43" s="220"/>
      <c r="I43" s="176"/>
      <c r="J43" s="206"/>
      <c r="K43" s="206"/>
      <c r="L43" s="206"/>
    </row>
    <row r="44" spans="1:12" s="207" customFormat="1" ht="15.6" customHeight="1">
      <c r="A44" s="214">
        <v>4172213000151</v>
      </c>
      <c r="B44" s="215" t="s">
        <v>65</v>
      </c>
      <c r="C44" s="216">
        <v>3.1830145072E-2</v>
      </c>
      <c r="D44" s="217">
        <v>2590758.23</v>
      </c>
      <c r="E44" s="218">
        <v>2590758.23</v>
      </c>
      <c r="F44" s="219">
        <v>0</v>
      </c>
      <c r="G44" s="215" t="s">
        <v>145</v>
      </c>
      <c r="H44" s="220"/>
      <c r="I44" s="176"/>
      <c r="J44" s="206"/>
      <c r="K44" s="206"/>
      <c r="L44" s="206"/>
    </row>
    <row r="45" spans="1:12" s="207" customFormat="1" ht="15.6" customHeight="1">
      <c r="A45" s="214">
        <v>23664303000104</v>
      </c>
      <c r="B45" s="215" t="s">
        <v>67</v>
      </c>
      <c r="C45" s="216">
        <v>2.5939831510000001E-3</v>
      </c>
      <c r="D45" s="217">
        <v>211132.66</v>
      </c>
      <c r="E45" s="218">
        <v>211132.66</v>
      </c>
      <c r="F45" s="219">
        <v>0</v>
      </c>
      <c r="G45" s="215" t="s">
        <v>145</v>
      </c>
      <c r="H45" s="220"/>
      <c r="I45" s="176"/>
      <c r="J45" s="206"/>
      <c r="K45" s="206"/>
      <c r="L45" s="206"/>
    </row>
    <row r="46" spans="1:12" s="207" customFormat="1" ht="15.6" customHeight="1">
      <c r="A46" s="214">
        <v>2328280000197</v>
      </c>
      <c r="B46" s="215" t="s">
        <v>57</v>
      </c>
      <c r="C46" s="216">
        <v>2.6056046464000001E-2</v>
      </c>
      <c r="D46" s="217">
        <v>2120785.71</v>
      </c>
      <c r="E46" s="218">
        <v>2120785.71</v>
      </c>
      <c r="F46" s="219">
        <v>0</v>
      </c>
      <c r="G46" s="215" t="s">
        <v>145</v>
      </c>
      <c r="H46" s="220"/>
      <c r="I46" s="176"/>
      <c r="J46" s="206"/>
      <c r="K46" s="206"/>
      <c r="L46" s="206"/>
    </row>
    <row r="47" spans="1:12" s="207" customFormat="1" ht="15.6" customHeight="1">
      <c r="A47" s="214">
        <v>4065033000170</v>
      </c>
      <c r="B47" s="215" t="s">
        <v>69</v>
      </c>
      <c r="C47" s="216">
        <v>7.9266718140000008E-3</v>
      </c>
      <c r="D47" s="217">
        <v>645177.4</v>
      </c>
      <c r="E47" s="218">
        <v>645177.4</v>
      </c>
      <c r="F47" s="219">
        <v>0</v>
      </c>
      <c r="G47" s="215" t="s">
        <v>145</v>
      </c>
      <c r="H47" s="220"/>
      <c r="I47" s="176"/>
      <c r="J47" s="206"/>
      <c r="K47" s="206"/>
      <c r="L47" s="206"/>
    </row>
    <row r="48" spans="1:12" s="207" customFormat="1" ht="15.6" customHeight="1">
      <c r="A48" s="214">
        <v>61695227000193</v>
      </c>
      <c r="B48" s="215" t="s">
        <v>23</v>
      </c>
      <c r="C48" s="216">
        <v>9.1410050995999997E-2</v>
      </c>
      <c r="D48" s="217">
        <v>7440159.0499999998</v>
      </c>
      <c r="E48" s="218">
        <v>7440159.0499999998</v>
      </c>
      <c r="F48" s="219">
        <v>0</v>
      </c>
      <c r="G48" s="215" t="s">
        <v>145</v>
      </c>
      <c r="H48" s="220"/>
      <c r="I48" s="176"/>
      <c r="J48" s="206"/>
      <c r="K48" s="206"/>
      <c r="L48" s="206"/>
    </row>
    <row r="49" spans="1:12" s="207" customFormat="1" ht="15.6" customHeight="1">
      <c r="A49" s="214">
        <v>8826596000195</v>
      </c>
      <c r="B49" s="215" t="s">
        <v>58</v>
      </c>
      <c r="C49" s="216">
        <v>1.542957864E-3</v>
      </c>
      <c r="D49" s="217">
        <v>125586.32</v>
      </c>
      <c r="E49" s="218">
        <v>125586.32</v>
      </c>
      <c r="F49" s="219">
        <v>0</v>
      </c>
      <c r="G49" s="215" t="s">
        <v>145</v>
      </c>
      <c r="H49" s="220"/>
      <c r="I49" s="176"/>
      <c r="J49" s="206"/>
      <c r="K49" s="206"/>
      <c r="L49" s="206"/>
    </row>
    <row r="50" spans="1:12" s="207" customFormat="1" ht="15.6" customHeight="1">
      <c r="A50" s="214">
        <v>19527639000158</v>
      </c>
      <c r="B50" s="215" t="s">
        <v>106</v>
      </c>
      <c r="C50" s="216">
        <v>1.0260461326E-2</v>
      </c>
      <c r="D50" s="217">
        <v>835132.06</v>
      </c>
      <c r="E50" s="218">
        <v>835132.06</v>
      </c>
      <c r="F50" s="219">
        <v>0</v>
      </c>
      <c r="G50" s="215" t="s">
        <v>145</v>
      </c>
      <c r="H50" s="220"/>
      <c r="I50" s="176"/>
      <c r="J50" s="206"/>
      <c r="K50" s="206"/>
      <c r="L50" s="206"/>
    </row>
    <row r="51" spans="1:12" s="207" customFormat="1" ht="15.6" customHeight="1">
      <c r="A51" s="214">
        <v>9095183000140</v>
      </c>
      <c r="B51" s="215" t="s">
        <v>66</v>
      </c>
      <c r="C51" s="216">
        <v>1.1145871236000001E-2</v>
      </c>
      <c r="D51" s="217">
        <v>907198.43</v>
      </c>
      <c r="E51" s="218">
        <v>907198.43</v>
      </c>
      <c r="F51" s="219">
        <v>0</v>
      </c>
      <c r="G51" s="215" t="s">
        <v>145</v>
      </c>
      <c r="H51" s="220"/>
      <c r="I51" s="176"/>
      <c r="J51" s="206"/>
      <c r="K51" s="206"/>
      <c r="L51" s="206"/>
    </row>
    <row r="52" spans="1:12" s="207" customFormat="1" ht="15.6" customHeight="1">
      <c r="A52" s="214">
        <v>13017462000163</v>
      </c>
      <c r="B52" s="215" t="s">
        <v>41</v>
      </c>
      <c r="C52" s="216">
        <v>7.3352579870000004E-3</v>
      </c>
      <c r="D52" s="217">
        <v>597040.31999999995</v>
      </c>
      <c r="E52" s="218">
        <v>597040.31999999995</v>
      </c>
      <c r="F52" s="219">
        <v>0</v>
      </c>
      <c r="G52" s="215" t="s">
        <v>145</v>
      </c>
      <c r="H52" s="220"/>
      <c r="I52" s="176"/>
      <c r="J52" s="206"/>
      <c r="K52" s="206"/>
      <c r="L52" s="206"/>
    </row>
    <row r="53" spans="1:12" s="207" customFormat="1" ht="15.6" customHeight="1">
      <c r="A53" s="214">
        <v>15413826000150</v>
      </c>
      <c r="B53" s="215" t="s">
        <v>54</v>
      </c>
      <c r="C53" s="216">
        <v>1.326154002E-2</v>
      </c>
      <c r="D53" s="217">
        <v>1079399.54</v>
      </c>
      <c r="E53" s="218">
        <v>1079399.54</v>
      </c>
      <c r="F53" s="219">
        <v>0</v>
      </c>
      <c r="G53" s="215" t="s">
        <v>145</v>
      </c>
      <c r="H53" s="220"/>
      <c r="I53" s="176"/>
      <c r="J53" s="206"/>
      <c r="K53" s="206"/>
      <c r="L53" s="206"/>
    </row>
    <row r="54" spans="1:12" s="207" customFormat="1" ht="15.6" customHeight="1">
      <c r="A54" s="214">
        <v>28152650000171</v>
      </c>
      <c r="B54" s="215" t="s">
        <v>51</v>
      </c>
      <c r="C54" s="216">
        <v>1.5182340378E-2</v>
      </c>
      <c r="D54" s="217">
        <v>1235739.68</v>
      </c>
      <c r="E54" s="218">
        <v>1235739.68</v>
      </c>
      <c r="F54" s="219">
        <v>0</v>
      </c>
      <c r="G54" s="215" t="s">
        <v>145</v>
      </c>
      <c r="H54" s="220"/>
      <c r="I54" s="176"/>
      <c r="J54" s="206"/>
      <c r="K54" s="206"/>
      <c r="L54" s="206"/>
    </row>
    <row r="55" spans="1:12" s="207" customFormat="1" ht="15.6" customHeight="1">
      <c r="A55" s="214">
        <v>83855973000130</v>
      </c>
      <c r="B55" s="215" t="s">
        <v>72</v>
      </c>
      <c r="C55" s="216">
        <v>5.6926223000000001E-4</v>
      </c>
      <c r="D55" s="217">
        <v>46334.09</v>
      </c>
      <c r="E55" s="218">
        <v>46334.09</v>
      </c>
      <c r="F55" s="219">
        <v>0</v>
      </c>
      <c r="G55" s="215" t="s">
        <v>145</v>
      </c>
      <c r="H55" s="220"/>
      <c r="I55" s="176"/>
      <c r="J55" s="206"/>
      <c r="K55" s="206"/>
      <c r="L55" s="206"/>
    </row>
    <row r="56" spans="1:12" s="207" customFormat="1" ht="15.6" customHeight="1">
      <c r="A56" s="214">
        <v>60444437000146</v>
      </c>
      <c r="B56" s="215" t="s">
        <v>46</v>
      </c>
      <c r="C56" s="216">
        <v>7.8764452397000001E-2</v>
      </c>
      <c r="D56" s="217">
        <v>6410892.9699999997</v>
      </c>
      <c r="E56" s="218">
        <v>6410892.9699999997</v>
      </c>
      <c r="F56" s="219">
        <v>0</v>
      </c>
      <c r="G56" s="215" t="s">
        <v>145</v>
      </c>
      <c r="H56" s="220"/>
      <c r="I56" s="176"/>
      <c r="J56" s="206"/>
      <c r="K56" s="206"/>
      <c r="L56" s="206"/>
    </row>
    <row r="57" spans="1:12" s="207" customFormat="1" ht="15.6" customHeight="1">
      <c r="A57" s="214">
        <v>75805895000130</v>
      </c>
      <c r="B57" s="215" t="s">
        <v>60</v>
      </c>
      <c r="C57" s="216">
        <v>5.8714492099999995E-4</v>
      </c>
      <c r="D57" s="217">
        <v>47789.62</v>
      </c>
      <c r="E57" s="218">
        <v>47789.62</v>
      </c>
      <c r="F57" s="219">
        <v>0</v>
      </c>
      <c r="G57" s="215" t="s">
        <v>145</v>
      </c>
      <c r="H57" s="220"/>
      <c r="I57" s="176"/>
      <c r="J57" s="206"/>
      <c r="K57" s="206"/>
      <c r="L57" s="206"/>
    </row>
    <row r="58" spans="1:12" s="207" customFormat="1" ht="15.6" customHeight="1">
      <c r="A58" s="214">
        <v>1377555000110</v>
      </c>
      <c r="B58" s="215" t="s">
        <v>63</v>
      </c>
      <c r="C58" s="216">
        <v>3.2623856900000002E-4</v>
      </c>
      <c r="D58" s="217">
        <v>26553.61</v>
      </c>
      <c r="E58" s="218">
        <v>26553.61</v>
      </c>
      <c r="F58" s="219">
        <v>0</v>
      </c>
      <c r="G58" s="215" t="s">
        <v>145</v>
      </c>
      <c r="H58" s="220"/>
      <c r="I58" s="176"/>
      <c r="J58" s="206"/>
      <c r="K58" s="206"/>
      <c r="L58" s="206"/>
    </row>
    <row r="59" spans="1:12" s="207" customFormat="1" ht="15.6" customHeight="1">
      <c r="A59" s="214">
        <v>83647990000181</v>
      </c>
      <c r="B59" s="215" t="s">
        <v>79</v>
      </c>
      <c r="C59" s="216">
        <v>5.7845881799999999E-4</v>
      </c>
      <c r="D59" s="217">
        <v>47082.63</v>
      </c>
      <c r="E59" s="218">
        <v>47082.63</v>
      </c>
      <c r="F59" s="219">
        <v>0</v>
      </c>
      <c r="G59" s="215" t="s">
        <v>145</v>
      </c>
      <c r="H59" s="220"/>
      <c r="I59" s="176"/>
      <c r="J59" s="206"/>
      <c r="K59" s="206"/>
      <c r="L59" s="206"/>
    </row>
    <row r="60" spans="1:12" s="207" customFormat="1" ht="15.6" customHeight="1">
      <c r="A60" s="214">
        <v>95289500000100</v>
      </c>
      <c r="B60" s="215" t="s">
        <v>61</v>
      </c>
      <c r="C60" s="216">
        <v>4.6613952199999999E-4</v>
      </c>
      <c r="D60" s="217">
        <v>37940.6</v>
      </c>
      <c r="E60" s="218">
        <v>37940.6</v>
      </c>
      <c r="F60" s="219">
        <v>0</v>
      </c>
      <c r="G60" s="215" t="s">
        <v>145</v>
      </c>
      <c r="H60" s="220"/>
      <c r="I60" s="176"/>
      <c r="J60" s="206"/>
      <c r="K60" s="206"/>
      <c r="L60" s="206"/>
    </row>
    <row r="61" spans="1:12" s="207" customFormat="1" ht="15.6" customHeight="1">
      <c r="A61" s="214">
        <v>88446034000155</v>
      </c>
      <c r="B61" s="215" t="s">
        <v>62</v>
      </c>
      <c r="C61" s="216">
        <v>4.3148442700000002E-4</v>
      </c>
      <c r="D61" s="217">
        <v>35119.910000000003</v>
      </c>
      <c r="E61" s="218">
        <v>35119.910000000003</v>
      </c>
      <c r="F61" s="219">
        <v>0</v>
      </c>
      <c r="G61" s="215" t="s">
        <v>145</v>
      </c>
      <c r="H61" s="220"/>
      <c r="I61" s="176"/>
      <c r="J61" s="206"/>
      <c r="K61" s="206"/>
      <c r="L61" s="206"/>
    </row>
    <row r="62" spans="1:12" s="207" customFormat="1" ht="15.6" customHeight="1">
      <c r="A62" s="214">
        <v>27485069000109</v>
      </c>
      <c r="B62" s="215" t="s">
        <v>42</v>
      </c>
      <c r="C62" s="216">
        <v>1.758375419E-3</v>
      </c>
      <c r="D62" s="217">
        <v>143119.85</v>
      </c>
      <c r="E62" s="218">
        <v>143119.85</v>
      </c>
      <c r="F62" s="219">
        <v>0</v>
      </c>
      <c r="G62" s="215" t="s">
        <v>145</v>
      </c>
      <c r="H62" s="220"/>
      <c r="I62" s="176"/>
      <c r="J62" s="206"/>
      <c r="K62" s="206"/>
      <c r="L62" s="206"/>
    </row>
    <row r="63" spans="1:12" s="207" customFormat="1" ht="15.6" customHeight="1">
      <c r="A63" s="214">
        <v>79850574000109</v>
      </c>
      <c r="B63" s="215" t="s">
        <v>33</v>
      </c>
      <c r="C63" s="216">
        <v>9.3368702000000005E-5</v>
      </c>
      <c r="D63" s="217">
        <v>7599.58</v>
      </c>
      <c r="E63" s="218">
        <v>7599.58</v>
      </c>
      <c r="F63" s="219">
        <v>0</v>
      </c>
      <c r="G63" s="215" t="s">
        <v>145</v>
      </c>
      <c r="H63" s="220"/>
      <c r="I63" s="176"/>
      <c r="J63" s="206"/>
      <c r="K63" s="206"/>
      <c r="L63" s="206"/>
    </row>
    <row r="64" spans="1:12" s="207" customFormat="1" ht="15.6" customHeight="1">
      <c r="A64" s="214">
        <v>97578090000134</v>
      </c>
      <c r="B64" s="215" t="s">
        <v>44</v>
      </c>
      <c r="C64" s="216">
        <v>1.632282E-4</v>
      </c>
      <c r="D64" s="217">
        <v>13285.67</v>
      </c>
      <c r="E64" s="218">
        <v>13285.67</v>
      </c>
      <c r="F64" s="219">
        <v>0</v>
      </c>
      <c r="G64" s="215" t="s">
        <v>145</v>
      </c>
      <c r="H64" s="220"/>
      <c r="I64" s="176"/>
      <c r="J64" s="206"/>
      <c r="K64" s="206"/>
      <c r="L64" s="206"/>
    </row>
    <row r="65" spans="1:12" s="207" customFormat="1" ht="15.6" customHeight="1">
      <c r="A65" s="214">
        <v>13255658000196</v>
      </c>
      <c r="B65" s="215" t="s">
        <v>80</v>
      </c>
      <c r="C65" s="216">
        <v>9.5972420199999997E-4</v>
      </c>
      <c r="D65" s="217">
        <v>78115.05</v>
      </c>
      <c r="E65" s="218">
        <v>78115.05</v>
      </c>
      <c r="F65" s="219">
        <v>0</v>
      </c>
      <c r="G65" s="215" t="s">
        <v>145</v>
      </c>
      <c r="H65" s="220"/>
      <c r="I65" s="176"/>
      <c r="J65" s="206"/>
      <c r="K65" s="206"/>
      <c r="L65" s="206"/>
    </row>
    <row r="66" spans="1:12" s="207" customFormat="1" ht="15.6" customHeight="1">
      <c r="A66" s="214">
        <v>89889604000144</v>
      </c>
      <c r="B66" s="215" t="s">
        <v>43</v>
      </c>
      <c r="C66" s="216">
        <v>2.6860379800000003E-4</v>
      </c>
      <c r="D66" s="217">
        <v>21862.53</v>
      </c>
      <c r="E66" s="218">
        <v>21862.53</v>
      </c>
      <c r="F66" s="219">
        <v>0</v>
      </c>
      <c r="G66" s="215" t="s">
        <v>145</v>
      </c>
      <c r="H66" s="220"/>
      <c r="I66" s="176"/>
      <c r="J66" s="206"/>
      <c r="K66" s="206"/>
      <c r="L66" s="206"/>
    </row>
    <row r="67" spans="1:12" s="207" customFormat="1" ht="15.6" customHeight="1">
      <c r="A67" s="214">
        <v>50235449000107</v>
      </c>
      <c r="B67" s="215" t="s">
        <v>81</v>
      </c>
      <c r="C67" s="216">
        <v>1.34175046E-4</v>
      </c>
      <c r="D67" s="217">
        <v>10920.94</v>
      </c>
      <c r="E67" s="218">
        <v>10920.94</v>
      </c>
      <c r="F67" s="219">
        <v>0</v>
      </c>
      <c r="G67" s="215" t="s">
        <v>145</v>
      </c>
      <c r="H67" s="220"/>
      <c r="I67" s="176"/>
      <c r="J67" s="206"/>
      <c r="K67" s="206"/>
      <c r="L67" s="206"/>
    </row>
    <row r="68" spans="1:12" s="207" customFormat="1" ht="15.6" customHeight="1">
      <c r="A68" s="214">
        <v>49606312000132</v>
      </c>
      <c r="B68" s="215" t="s">
        <v>82</v>
      </c>
      <c r="C68" s="216">
        <v>4.0271004300000002E-4</v>
      </c>
      <c r="D68" s="217">
        <v>32777.870000000003</v>
      </c>
      <c r="E68" s="218">
        <v>32777.870000000003</v>
      </c>
      <c r="F68" s="219">
        <v>0</v>
      </c>
      <c r="G68" s="215" t="s">
        <v>145</v>
      </c>
      <c r="H68" s="220"/>
      <c r="I68" s="176"/>
      <c r="J68" s="206"/>
      <c r="K68" s="206"/>
      <c r="L68" s="206"/>
    </row>
    <row r="69" spans="1:12" s="207" customFormat="1" ht="15.6" customHeight="1">
      <c r="A69" s="214">
        <v>49313653000110</v>
      </c>
      <c r="B69" s="215" t="s">
        <v>83</v>
      </c>
      <c r="C69" s="216">
        <v>2.1603112E-4</v>
      </c>
      <c r="D69" s="217">
        <v>17583.47</v>
      </c>
      <c r="E69" s="218">
        <v>17583.47</v>
      </c>
      <c r="F69" s="219">
        <v>0</v>
      </c>
      <c r="G69" s="215" t="s">
        <v>145</v>
      </c>
      <c r="H69" s="220"/>
      <c r="I69" s="176"/>
      <c r="J69" s="206"/>
      <c r="K69" s="206"/>
      <c r="L69" s="206"/>
    </row>
    <row r="70" spans="1:12" s="207" customFormat="1" ht="15.6" customHeight="1">
      <c r="A70" s="214">
        <v>85665990000130</v>
      </c>
      <c r="B70" s="215" t="s">
        <v>84</v>
      </c>
      <c r="C70" s="216">
        <v>1.4168083E-4</v>
      </c>
      <c r="D70" s="217">
        <v>11531.86</v>
      </c>
      <c r="E70" s="218">
        <v>11531.86</v>
      </c>
      <c r="F70" s="219">
        <v>0</v>
      </c>
      <c r="G70" s="215" t="s">
        <v>145</v>
      </c>
      <c r="H70" s="220"/>
      <c r="I70" s="176"/>
      <c r="J70" s="206"/>
      <c r="K70" s="206"/>
      <c r="L70" s="206"/>
    </row>
    <row r="71" spans="1:12" s="207" customFormat="1" ht="15.6" customHeight="1">
      <c r="A71" s="214">
        <v>78274610000170</v>
      </c>
      <c r="B71" s="215" t="s">
        <v>96</v>
      </c>
      <c r="C71" s="216">
        <v>1.9714871299999999E-4</v>
      </c>
      <c r="D71" s="217">
        <v>16046.57</v>
      </c>
      <c r="E71" s="218">
        <v>16046.57</v>
      </c>
      <c r="F71" s="219">
        <v>0</v>
      </c>
      <c r="G71" s="215" t="s">
        <v>145</v>
      </c>
      <c r="H71" s="220"/>
      <c r="I71" s="176"/>
      <c r="J71" s="206"/>
      <c r="K71" s="206"/>
      <c r="L71" s="206"/>
    </row>
    <row r="72" spans="1:12" s="207" customFormat="1" ht="15.6" customHeight="1">
      <c r="A72" s="214">
        <v>86433042000131</v>
      </c>
      <c r="B72" s="215" t="s">
        <v>85</v>
      </c>
      <c r="C72" s="216">
        <v>4.7800611099999999E-4</v>
      </c>
      <c r="D72" s="217">
        <v>38906.46</v>
      </c>
      <c r="E72" s="218">
        <v>38906.46</v>
      </c>
      <c r="F72" s="219">
        <v>0</v>
      </c>
      <c r="G72" s="215" t="s">
        <v>145</v>
      </c>
      <c r="H72" s="220"/>
      <c r="I72" s="176"/>
      <c r="J72" s="206"/>
      <c r="K72" s="206"/>
      <c r="L72" s="206"/>
    </row>
    <row r="73" spans="1:12" s="207" customFormat="1" ht="15.6" customHeight="1">
      <c r="A73" s="214">
        <v>86439510000185</v>
      </c>
      <c r="B73" s="215" t="s">
        <v>97</v>
      </c>
      <c r="C73" s="216">
        <v>1.8125181300000001E-4</v>
      </c>
      <c r="D73" s="217">
        <v>14752.67</v>
      </c>
      <c r="E73" s="218">
        <v>14752.67</v>
      </c>
      <c r="F73" s="219">
        <v>0</v>
      </c>
      <c r="G73" s="215" t="s">
        <v>145</v>
      </c>
      <c r="H73" s="220"/>
      <c r="I73" s="176"/>
      <c r="J73" s="206"/>
      <c r="K73" s="206"/>
      <c r="L73" s="206"/>
    </row>
    <row r="74" spans="1:12" s="207" customFormat="1" ht="15.6" customHeight="1">
      <c r="A74" s="214">
        <v>75568154000183</v>
      </c>
      <c r="B74" s="215" t="s">
        <v>107</v>
      </c>
      <c r="C74" s="216">
        <v>5.5234079999999999E-5</v>
      </c>
      <c r="D74" s="217">
        <v>4495.68</v>
      </c>
      <c r="E74" s="218">
        <v>4495.68</v>
      </c>
      <c r="F74" s="219">
        <v>0</v>
      </c>
      <c r="G74" s="215" t="s">
        <v>145</v>
      </c>
      <c r="H74" s="220"/>
      <c r="I74" s="176"/>
      <c r="J74" s="206"/>
      <c r="K74" s="206"/>
      <c r="L74" s="206"/>
    </row>
    <row r="75" spans="1:12" s="207" customFormat="1" ht="15.6" customHeight="1">
      <c r="A75" s="214">
        <v>86448057000173</v>
      </c>
      <c r="B75" s="215" t="s">
        <v>86</v>
      </c>
      <c r="C75" s="216">
        <v>1.4152135700000001E-4</v>
      </c>
      <c r="D75" s="217">
        <v>11518.88</v>
      </c>
      <c r="E75" s="218">
        <v>11518.88</v>
      </c>
      <c r="F75" s="219">
        <v>0</v>
      </c>
      <c r="G75" s="215" t="s">
        <v>145</v>
      </c>
      <c r="H75" s="220"/>
      <c r="I75" s="176"/>
      <c r="J75" s="206"/>
      <c r="K75" s="206"/>
      <c r="L75" s="206"/>
    </row>
    <row r="76" spans="1:12" s="207" customFormat="1" ht="15.6" customHeight="1">
      <c r="A76" s="214">
        <v>87656989000174</v>
      </c>
      <c r="B76" s="215" t="s">
        <v>76</v>
      </c>
      <c r="C76" s="216">
        <v>3.4515894000000002E-4</v>
      </c>
      <c r="D76" s="217">
        <v>28093.599999999999</v>
      </c>
      <c r="E76" s="218">
        <v>28093.599999999999</v>
      </c>
      <c r="F76" s="219">
        <v>0</v>
      </c>
      <c r="G76" s="215" t="s">
        <v>145</v>
      </c>
      <c r="H76" s="220"/>
      <c r="I76" s="176"/>
      <c r="J76" s="206"/>
      <c r="K76" s="206"/>
      <c r="L76" s="206"/>
    </row>
    <row r="77" spans="1:12" s="207" customFormat="1" ht="15.6" customHeight="1">
      <c r="A77" s="214">
        <v>97081434000103</v>
      </c>
      <c r="B77" s="215" t="s">
        <v>87</v>
      </c>
      <c r="C77" s="216">
        <v>5.0477295699999998E-4</v>
      </c>
      <c r="D77" s="217">
        <v>41085.1</v>
      </c>
      <c r="E77" s="218">
        <v>41085.1</v>
      </c>
      <c r="F77" s="219">
        <v>0</v>
      </c>
      <c r="G77" s="215" t="s">
        <v>145</v>
      </c>
      <c r="H77" s="220"/>
      <c r="I77" s="176"/>
      <c r="J77" s="206"/>
      <c r="K77" s="206"/>
      <c r="L77" s="206"/>
    </row>
    <row r="78" spans="1:12" s="207" customFormat="1" ht="15.6" customHeight="1">
      <c r="A78" s="214">
        <v>9257558000121</v>
      </c>
      <c r="B78" s="215" t="s">
        <v>88</v>
      </c>
      <c r="C78" s="216">
        <v>1.2260242459999999E-3</v>
      </c>
      <c r="D78" s="217">
        <v>99790.07</v>
      </c>
      <c r="E78" s="218">
        <v>99790.07</v>
      </c>
      <c r="F78" s="219">
        <v>0</v>
      </c>
      <c r="G78" s="215" t="s">
        <v>145</v>
      </c>
      <c r="H78" s="220"/>
      <c r="I78" s="176"/>
      <c r="J78" s="206"/>
      <c r="K78" s="206"/>
      <c r="L78" s="206"/>
    </row>
    <row r="79" spans="1:12" s="207" customFormat="1" ht="15.6" customHeight="1">
      <c r="A79" s="214">
        <v>95824322000161</v>
      </c>
      <c r="B79" s="215" t="s">
        <v>89</v>
      </c>
      <c r="C79" s="216">
        <v>2.3436175999999999E-4</v>
      </c>
      <c r="D79" s="217">
        <v>19075.46</v>
      </c>
      <c r="E79" s="218">
        <v>19075.46</v>
      </c>
      <c r="F79" s="219">
        <v>0</v>
      </c>
      <c r="G79" s="215" t="s">
        <v>145</v>
      </c>
      <c r="H79" s="220"/>
      <c r="I79" s="176"/>
      <c r="J79" s="206"/>
      <c r="K79" s="206"/>
      <c r="L79" s="206"/>
    </row>
    <row r="80" spans="1:12" s="207" customFormat="1" ht="15.6" customHeight="1">
      <c r="A80" s="214">
        <v>91950261000128</v>
      </c>
      <c r="B80" s="215" t="s">
        <v>77</v>
      </c>
      <c r="C80" s="216">
        <v>3.4777193299999999E-4</v>
      </c>
      <c r="D80" s="217">
        <v>28306.28</v>
      </c>
      <c r="E80" s="218">
        <v>28306.28</v>
      </c>
      <c r="F80" s="219">
        <v>0</v>
      </c>
      <c r="G80" s="215" t="s">
        <v>145</v>
      </c>
      <c r="H80" s="220"/>
      <c r="I80" s="176"/>
      <c r="J80" s="206"/>
      <c r="K80" s="206"/>
      <c r="L80" s="206"/>
    </row>
    <row r="81" spans="1:12" s="207" customFormat="1" ht="15.6" customHeight="1">
      <c r="A81" s="214">
        <v>89435598000155</v>
      </c>
      <c r="B81" s="215" t="s">
        <v>90</v>
      </c>
      <c r="C81" s="216">
        <v>2.5444205500000001E-4</v>
      </c>
      <c r="D81" s="217">
        <v>20709.86</v>
      </c>
      <c r="E81" s="218">
        <v>20709.86</v>
      </c>
      <c r="F81" s="219">
        <v>0</v>
      </c>
      <c r="G81" s="215" t="s">
        <v>145</v>
      </c>
      <c r="H81" s="220"/>
      <c r="I81" s="176"/>
      <c r="J81" s="206"/>
      <c r="K81" s="206"/>
      <c r="L81" s="206"/>
    </row>
    <row r="82" spans="1:12" s="207" customFormat="1" ht="15.6" customHeight="1">
      <c r="A82" s="214">
        <v>98042963000152</v>
      </c>
      <c r="B82" s="215" t="s">
        <v>91</v>
      </c>
      <c r="C82" s="216">
        <v>1.2355548899999999E-4</v>
      </c>
      <c r="D82" s="217">
        <v>10056.58</v>
      </c>
      <c r="E82" s="218">
        <v>10056.58</v>
      </c>
      <c r="F82" s="219">
        <v>0</v>
      </c>
      <c r="G82" s="215" t="s">
        <v>145</v>
      </c>
      <c r="H82" s="220"/>
      <c r="I82" s="176"/>
      <c r="J82" s="206"/>
      <c r="K82" s="206"/>
      <c r="L82" s="206"/>
    </row>
    <row r="83" spans="1:12" s="207" customFormat="1" ht="15.6" customHeight="1">
      <c r="A83" s="214">
        <v>55188502000180</v>
      </c>
      <c r="B83" s="215" t="s">
        <v>92</v>
      </c>
      <c r="C83" s="216">
        <v>7.0308061000000005E-5</v>
      </c>
      <c r="D83" s="217">
        <v>5722.6</v>
      </c>
      <c r="E83" s="218">
        <v>5722.6</v>
      </c>
      <c r="F83" s="219">
        <v>0</v>
      </c>
      <c r="G83" s="215" t="s">
        <v>145</v>
      </c>
      <c r="H83" s="220"/>
      <c r="I83" s="176"/>
      <c r="J83" s="206"/>
      <c r="K83" s="206"/>
      <c r="L83" s="206"/>
    </row>
    <row r="84" spans="1:12" s="207" customFormat="1" ht="15.6" customHeight="1">
      <c r="A84" s="214">
        <v>86444163000189</v>
      </c>
      <c r="B84" s="215" t="s">
        <v>93</v>
      </c>
      <c r="C84" s="216">
        <v>5.2595838099999998E-4</v>
      </c>
      <c r="D84" s="217">
        <v>42809.45</v>
      </c>
      <c r="E84" s="218">
        <v>42809.45</v>
      </c>
      <c r="F84" s="219">
        <v>0</v>
      </c>
      <c r="G84" s="215" t="s">
        <v>145</v>
      </c>
      <c r="H84" s="220"/>
      <c r="I84" s="176"/>
      <c r="J84" s="206"/>
      <c r="K84" s="206"/>
      <c r="L84" s="206"/>
    </row>
    <row r="85" spans="1:12" s="207" customFormat="1" ht="15.6" customHeight="1">
      <c r="A85" s="214">
        <v>11615872000180</v>
      </c>
      <c r="B85" s="215" t="s">
        <v>94</v>
      </c>
      <c r="C85" s="216">
        <v>2.5267458999999999E-5</v>
      </c>
      <c r="D85" s="217">
        <v>2056.6</v>
      </c>
      <c r="E85" s="218">
        <v>2056.6</v>
      </c>
      <c r="F85" s="219">
        <v>0</v>
      </c>
      <c r="G85" s="215" t="s">
        <v>145</v>
      </c>
      <c r="H85" s="220"/>
      <c r="I85" s="176"/>
      <c r="J85" s="206"/>
      <c r="K85" s="206"/>
      <c r="L85" s="206"/>
    </row>
    <row r="86" spans="1:12" s="207" customFormat="1" ht="15.6" customHeight="1">
      <c r="A86" s="214">
        <v>11810343000138</v>
      </c>
      <c r="B86" s="215" t="s">
        <v>108</v>
      </c>
      <c r="C86" s="216">
        <v>1.4473624399999999E-4</v>
      </c>
      <c r="D86" s="217">
        <v>11780.55</v>
      </c>
      <c r="E86" s="218">
        <v>11780.55</v>
      </c>
      <c r="F86" s="219">
        <v>0</v>
      </c>
      <c r="G86" s="215" t="s">
        <v>145</v>
      </c>
      <c r="H86" s="220"/>
      <c r="I86" s="176"/>
      <c r="J86" s="206"/>
      <c r="K86" s="206"/>
      <c r="L86" s="206"/>
    </row>
    <row r="87" spans="1:12" s="207" customFormat="1" ht="15.6" customHeight="1">
      <c r="A87" s="214">
        <v>78829843000192</v>
      </c>
      <c r="B87" s="215" t="s">
        <v>109</v>
      </c>
      <c r="C87" s="216">
        <v>1.49239321E-4</v>
      </c>
      <c r="D87" s="217">
        <v>12147.07</v>
      </c>
      <c r="E87" s="218">
        <v>12147.07</v>
      </c>
      <c r="F87" s="219">
        <v>0</v>
      </c>
      <c r="G87" s="215" t="s">
        <v>145</v>
      </c>
      <c r="H87" s="220"/>
      <c r="I87" s="176"/>
      <c r="J87" s="206"/>
      <c r="K87" s="206"/>
      <c r="L87" s="206"/>
    </row>
    <row r="88" spans="1:12" s="207" customFormat="1" ht="15.6" customHeight="1">
      <c r="A88" s="214">
        <v>52777034000190</v>
      </c>
      <c r="B88" s="215" t="s">
        <v>95</v>
      </c>
      <c r="C88" s="216">
        <v>3.8254325400000001E-4</v>
      </c>
      <c r="D88" s="217">
        <v>31136.43</v>
      </c>
      <c r="E88" s="218">
        <v>31136.43</v>
      </c>
      <c r="F88" s="219">
        <v>0</v>
      </c>
      <c r="G88" s="215" t="s">
        <v>145</v>
      </c>
      <c r="H88" s="220"/>
      <c r="I88" s="176"/>
      <c r="J88" s="206"/>
      <c r="K88" s="206"/>
      <c r="L88" s="206"/>
    </row>
    <row r="89" spans="1:12" s="207" customFormat="1" ht="15.6" customHeight="1">
      <c r="A89" s="214">
        <v>90660754000160</v>
      </c>
      <c r="B89" s="215" t="s">
        <v>75</v>
      </c>
      <c r="C89" s="216">
        <v>1.193716275E-3</v>
      </c>
      <c r="D89" s="217">
        <v>97160.42</v>
      </c>
      <c r="E89" s="218">
        <v>97160.42</v>
      </c>
      <c r="F89" s="219">
        <v>0</v>
      </c>
      <c r="G89" s="215" t="s">
        <v>145</v>
      </c>
      <c r="H89" s="220"/>
      <c r="I89" s="176"/>
      <c r="J89" s="206"/>
      <c r="K89" s="206"/>
      <c r="L89" s="206"/>
    </row>
    <row r="90" spans="1:12" s="207" customFormat="1" ht="15.6" customHeight="1">
      <c r="A90" s="214">
        <v>97839922000129</v>
      </c>
      <c r="B90" s="215" t="s">
        <v>74</v>
      </c>
      <c r="C90" s="216">
        <v>3.8369273600000003E-4</v>
      </c>
      <c r="D90" s="217">
        <v>31229.99</v>
      </c>
      <c r="E90" s="218">
        <v>31229.99</v>
      </c>
      <c r="F90" s="219">
        <v>0</v>
      </c>
      <c r="G90" s="215" t="s">
        <v>145</v>
      </c>
      <c r="H90" s="220"/>
      <c r="I90" s="176"/>
      <c r="J90" s="206"/>
      <c r="K90" s="206"/>
      <c r="L90" s="206"/>
    </row>
    <row r="91" spans="1:12">
      <c r="F91" s="223"/>
    </row>
    <row r="92" spans="1:12">
      <c r="E92" s="223"/>
    </row>
    <row r="93" spans="1:12">
      <c r="F93" s="223"/>
    </row>
  </sheetData>
  <printOptions horizontalCentered="1"/>
  <pageMargins left="0.23622047244094491" right="0.23622047244094491" top="0.59055118110236227" bottom="0.78740157480314965" header="0.31496062992125984" footer="0.31496062992125984"/>
  <pageSetup paperSize="9" scale="57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7935-C706-4D14-8CD4-2279DF3E278A}">
  <sheetPr>
    <pageSetUpPr fitToPage="1"/>
  </sheetPr>
  <dimension ref="A1:Z93"/>
  <sheetViews>
    <sheetView showGridLines="0" zoomScale="90" zoomScaleNormal="90" workbookViewId="0">
      <selection activeCell="A11" sqref="A11"/>
    </sheetView>
  </sheetViews>
  <sheetFormatPr defaultColWidth="7.25" defaultRowHeight="13.5"/>
  <cols>
    <col min="1" max="1" width="18.375" style="153" customWidth="1"/>
    <col min="2" max="2" width="19" style="153" customWidth="1"/>
    <col min="3" max="3" width="18.125" style="154" customWidth="1"/>
    <col min="4" max="4" width="14.25" style="153" customWidth="1"/>
    <col min="5" max="5" width="15.125" style="153" customWidth="1"/>
    <col min="6" max="6" width="17.25" style="153" bestFit="1" customWidth="1"/>
    <col min="7" max="7" width="19.25" style="156" bestFit="1" customWidth="1"/>
    <col min="8" max="8" width="9.875" style="157" customWidth="1"/>
    <col min="9" max="9" width="24" style="153" bestFit="1" customWidth="1"/>
    <col min="10" max="10" width="12.75" style="153" bestFit="1" customWidth="1"/>
    <col min="11" max="11" width="12.375" style="153" bestFit="1" customWidth="1"/>
    <col min="12" max="12" width="10.875" style="156" bestFit="1" customWidth="1"/>
    <col min="13" max="14" width="8.75" style="156" bestFit="1" customWidth="1"/>
    <col min="15" max="15" width="7.25" style="156"/>
    <col min="16" max="16384" width="7.25" style="153"/>
  </cols>
  <sheetData>
    <row r="1" spans="1:26" s="101" customFormat="1" ht="15.75">
      <c r="Z1" s="102"/>
    </row>
    <row r="2" spans="1:26" s="104" customFormat="1" ht="21" customHeight="1">
      <c r="A2" s="101"/>
      <c r="B2" s="103" t="s">
        <v>125</v>
      </c>
      <c r="F2" s="105"/>
      <c r="J2" s="226"/>
    </row>
    <row r="3" spans="1:26" s="104" customFormat="1" ht="18.600000000000001" customHeight="1">
      <c r="A3" s="101"/>
      <c r="B3" s="103" t="s">
        <v>126</v>
      </c>
      <c r="J3" s="226"/>
    </row>
    <row r="4" spans="1:26" s="104" customFormat="1" ht="15" customHeight="1">
      <c r="F4" s="106"/>
      <c r="G4" s="106"/>
      <c r="H4" s="106"/>
      <c r="I4" s="106"/>
      <c r="K4" s="105"/>
      <c r="Z4" s="107"/>
    </row>
    <row r="5" spans="1:26" s="104" customFormat="1" ht="16.5" customHeight="1">
      <c r="A5" s="108"/>
      <c r="B5" s="109" t="s">
        <v>147</v>
      </c>
      <c r="C5" s="108"/>
      <c r="D5" s="108"/>
      <c r="E5" s="108"/>
      <c r="F5" s="108"/>
      <c r="G5" s="108"/>
      <c r="H5" s="110"/>
      <c r="I5" s="227"/>
      <c r="J5" s="228"/>
    </row>
    <row r="6" spans="1:26" s="104" customFormat="1" ht="15">
      <c r="C6" s="111"/>
      <c r="D6" s="112" t="s">
        <v>30</v>
      </c>
      <c r="E6" s="112"/>
      <c r="F6" s="113"/>
      <c r="G6" s="114"/>
      <c r="H6" s="115"/>
      <c r="I6" s="153"/>
      <c r="J6" s="153"/>
      <c r="K6" s="153"/>
      <c r="L6" s="114"/>
      <c r="M6" s="114"/>
      <c r="N6" s="114"/>
      <c r="O6" s="114"/>
    </row>
    <row r="7" spans="1:26" s="116" customFormat="1" ht="25.5" customHeight="1">
      <c r="C7" s="117"/>
      <c r="D7" s="118" t="s">
        <v>128</v>
      </c>
      <c r="E7" s="118" t="s">
        <v>129</v>
      </c>
      <c r="F7" s="118" t="s">
        <v>130</v>
      </c>
      <c r="G7" s="119"/>
      <c r="H7" s="120"/>
      <c r="I7" s="229" t="s">
        <v>148</v>
      </c>
      <c r="J7" s="229"/>
      <c r="K7" s="104"/>
      <c r="L7" s="119"/>
      <c r="M7" s="119"/>
      <c r="N7" s="119"/>
      <c r="O7" s="119"/>
    </row>
    <row r="8" spans="1:26" s="116" customFormat="1" ht="15" customHeight="1">
      <c r="C8" s="121" t="s">
        <v>131</v>
      </c>
      <c r="D8" s="121">
        <v>88074744.280000031</v>
      </c>
      <c r="E8" s="122">
        <v>1</v>
      </c>
      <c r="F8" s="123">
        <v>73</v>
      </c>
      <c r="G8" s="119"/>
      <c r="H8" s="120"/>
      <c r="I8" s="230" t="s">
        <v>149</v>
      </c>
      <c r="J8" s="231">
        <v>25201087.380000003</v>
      </c>
      <c r="M8" s="119"/>
      <c r="N8" s="119"/>
      <c r="O8" s="119"/>
    </row>
    <row r="9" spans="1:26" s="116" customFormat="1" ht="15" customHeight="1">
      <c r="C9" s="124" t="s">
        <v>132</v>
      </c>
      <c r="D9" s="125"/>
      <c r="E9" s="126" t="s">
        <v>19</v>
      </c>
      <c r="F9" s="126" t="s">
        <v>19</v>
      </c>
      <c r="G9" s="119"/>
      <c r="H9" s="120"/>
      <c r="I9" s="232" t="s">
        <v>36</v>
      </c>
      <c r="J9" s="233">
        <v>0</v>
      </c>
      <c r="M9" s="119"/>
      <c r="N9" s="119"/>
      <c r="O9" s="119"/>
    </row>
    <row r="10" spans="1:26" s="116" customFormat="1" ht="15" customHeight="1">
      <c r="C10" s="127" t="s">
        <v>133</v>
      </c>
      <c r="D10" s="128">
        <v>2997308.4100000025</v>
      </c>
      <c r="E10" s="129" t="s">
        <v>19</v>
      </c>
      <c r="F10" s="129" t="s">
        <v>19</v>
      </c>
      <c r="G10" s="119"/>
      <c r="H10" s="120"/>
      <c r="I10" s="232" t="s">
        <v>150</v>
      </c>
      <c r="J10" s="233">
        <v>85076860.749999985</v>
      </c>
      <c r="M10" s="119"/>
      <c r="N10" s="119"/>
      <c r="O10" s="119"/>
    </row>
    <row r="11" spans="1:26" s="116" customFormat="1" ht="15" customHeight="1">
      <c r="B11" s="130"/>
      <c r="C11" s="127" t="s">
        <v>134</v>
      </c>
      <c r="D11" s="128">
        <v>85076860.749999985</v>
      </c>
      <c r="E11" s="129" t="s">
        <v>19</v>
      </c>
      <c r="F11" s="129" t="s">
        <v>19</v>
      </c>
      <c r="G11" s="131"/>
      <c r="H11" s="120"/>
      <c r="I11" s="232" t="s">
        <v>151</v>
      </c>
      <c r="J11" s="233">
        <v>110277948.13</v>
      </c>
      <c r="M11" s="119"/>
      <c r="N11" s="119"/>
      <c r="O11" s="119"/>
    </row>
    <row r="12" spans="1:26" s="116" customFormat="1" ht="15" customHeight="1">
      <c r="C12" s="132" t="s">
        <v>135</v>
      </c>
      <c r="D12" s="133">
        <v>25201087.380000003</v>
      </c>
      <c r="E12" s="134" t="s">
        <v>19</v>
      </c>
      <c r="F12" s="135" t="s">
        <v>19</v>
      </c>
      <c r="G12" s="131"/>
      <c r="H12" s="120"/>
      <c r="I12" s="232" t="s">
        <v>152</v>
      </c>
      <c r="J12" s="233">
        <v>2997308.4100000025</v>
      </c>
      <c r="K12" s="146"/>
      <c r="M12" s="119"/>
      <c r="N12" s="119"/>
      <c r="O12" s="119"/>
    </row>
    <row r="13" spans="1:26" s="116" customFormat="1" ht="15" customHeight="1">
      <c r="B13" s="136"/>
      <c r="C13" s="132" t="s">
        <v>136</v>
      </c>
      <c r="D13" s="133">
        <v>113275256.54000001</v>
      </c>
      <c r="E13" s="134">
        <v>1.2861264312035305</v>
      </c>
      <c r="F13" s="135" t="s">
        <v>19</v>
      </c>
      <c r="G13" s="137"/>
      <c r="H13" s="137"/>
      <c r="I13" s="232" t="s">
        <v>153</v>
      </c>
      <c r="J13" s="233">
        <v>113275256.53999999</v>
      </c>
      <c r="L13" s="119"/>
      <c r="M13" s="119"/>
      <c r="N13" s="119"/>
      <c r="O13" s="119"/>
    </row>
    <row r="14" spans="1:26" s="116" customFormat="1" ht="15" customHeight="1">
      <c r="B14" s="138"/>
      <c r="C14" s="139" t="s">
        <v>137</v>
      </c>
      <c r="D14" s="140">
        <v>0</v>
      </c>
      <c r="E14" s="141">
        <v>0</v>
      </c>
      <c r="F14" s="142" t="s">
        <v>19</v>
      </c>
      <c r="G14" s="131"/>
      <c r="H14" s="120"/>
      <c r="I14" s="232" t="s">
        <v>154</v>
      </c>
      <c r="J14" s="233">
        <v>88074744.280000031</v>
      </c>
      <c r="K14" s="136"/>
      <c r="M14" s="119"/>
      <c r="N14" s="119"/>
      <c r="O14" s="119"/>
    </row>
    <row r="15" spans="1:26" s="116" customFormat="1" ht="14.25">
      <c r="A15" s="143"/>
      <c r="B15" s="143"/>
      <c r="G15" s="119"/>
      <c r="H15" s="120"/>
      <c r="I15" s="232" t="s">
        <v>155</v>
      </c>
      <c r="J15" s="233" t="s">
        <v>156</v>
      </c>
      <c r="L15" s="119"/>
      <c r="M15" s="119"/>
      <c r="N15" s="119"/>
      <c r="O15" s="119"/>
    </row>
    <row r="16" spans="1:26" s="116" customFormat="1" ht="15" customHeight="1">
      <c r="A16" s="144"/>
      <c r="B16" s="144"/>
      <c r="C16" s="145">
        <v>1.0003596942710005</v>
      </c>
      <c r="D16" s="144">
        <v>88074744.280000031</v>
      </c>
      <c r="E16" s="144">
        <v>88074744.280000031</v>
      </c>
      <c r="F16" s="144">
        <v>0</v>
      </c>
      <c r="G16" s="144">
        <v>-25200512.259999976</v>
      </c>
      <c r="H16" s="120"/>
      <c r="I16" s="232" t="s">
        <v>157</v>
      </c>
      <c r="J16" s="233">
        <v>62873656.900000028</v>
      </c>
      <c r="K16" s="146"/>
      <c r="L16" s="146"/>
      <c r="M16" s="131"/>
      <c r="N16" s="131"/>
      <c r="O16" s="131"/>
    </row>
    <row r="17" spans="1:15" s="150" customFormat="1" ht="39" customHeight="1">
      <c r="A17" s="118" t="s">
        <v>138</v>
      </c>
      <c r="B17" s="118" t="s">
        <v>139</v>
      </c>
      <c r="C17" s="118" t="s">
        <v>140</v>
      </c>
      <c r="D17" s="118" t="s">
        <v>141</v>
      </c>
      <c r="E17" s="118" t="s">
        <v>142</v>
      </c>
      <c r="F17" s="147" t="s">
        <v>143</v>
      </c>
      <c r="G17" s="118" t="s">
        <v>144</v>
      </c>
      <c r="H17" s="148"/>
      <c r="I17" s="232" t="s">
        <v>158</v>
      </c>
      <c r="J17" s="233" t="s">
        <v>159</v>
      </c>
      <c r="K17" s="233">
        <v>88074744.280000031</v>
      </c>
      <c r="L17" s="149"/>
      <c r="M17" s="149"/>
      <c r="N17" s="149"/>
      <c r="O17" s="149"/>
    </row>
    <row r="18" spans="1:15" s="150" customFormat="1" ht="15.6" customHeight="1">
      <c r="A18" s="29">
        <v>3034433000156</v>
      </c>
      <c r="B18" s="30" t="s">
        <v>78</v>
      </c>
      <c r="C18" s="31">
        <v>0</v>
      </c>
      <c r="D18" s="32">
        <v>88074744.280000031</v>
      </c>
      <c r="E18" s="32">
        <v>88074744.280000031</v>
      </c>
      <c r="F18" s="33">
        <v>0</v>
      </c>
      <c r="G18" s="30"/>
      <c r="H18" s="151"/>
      <c r="J18" s="234"/>
      <c r="K18" s="116"/>
      <c r="L18" s="119"/>
      <c r="M18" s="149"/>
      <c r="N18" s="149"/>
      <c r="O18" s="149"/>
    </row>
    <row r="19" spans="1:15" s="150" customFormat="1" ht="15.6" customHeight="1">
      <c r="A19" s="34">
        <v>2016440000162</v>
      </c>
      <c r="B19" s="35" t="s">
        <v>39</v>
      </c>
      <c r="C19" s="36">
        <v>3.1559296835E-2</v>
      </c>
      <c r="D19" s="37">
        <v>2778577.56</v>
      </c>
      <c r="E19" s="38">
        <v>2778577.56</v>
      </c>
      <c r="F19" s="39">
        <v>0</v>
      </c>
      <c r="G19" s="35" t="s">
        <v>145</v>
      </c>
      <c r="H19" s="152"/>
      <c r="I19" s="235"/>
      <c r="J19" s="234"/>
      <c r="K19" s="116"/>
      <c r="L19" s="119"/>
      <c r="M19" s="149"/>
      <c r="N19" s="149"/>
      <c r="O19" s="149"/>
    </row>
    <row r="20" spans="1:15" s="150" customFormat="1" ht="15.6" customHeight="1">
      <c r="A20" s="34">
        <v>2341467000120</v>
      </c>
      <c r="B20" s="35" t="s">
        <v>68</v>
      </c>
      <c r="C20" s="36">
        <v>1.6424649624E-2</v>
      </c>
      <c r="D20" s="37">
        <v>1446076.67</v>
      </c>
      <c r="E20" s="38">
        <v>1446076.67</v>
      </c>
      <c r="F20" s="39">
        <v>0</v>
      </c>
      <c r="G20" s="35" t="s">
        <v>145</v>
      </c>
      <c r="H20" s="152"/>
      <c r="I20" s="235"/>
      <c r="J20" s="234"/>
      <c r="K20" s="116"/>
      <c r="L20" s="119"/>
      <c r="M20" s="149"/>
      <c r="N20" s="149"/>
      <c r="O20" s="149"/>
    </row>
    <row r="21" spans="1:15" s="150" customFormat="1" ht="15.6" customHeight="1">
      <c r="A21" s="34">
        <v>33050071000158</v>
      </c>
      <c r="B21" s="35" t="s">
        <v>47</v>
      </c>
      <c r="C21" s="36">
        <v>3.0483484123999999E-2</v>
      </c>
      <c r="D21" s="37">
        <v>2683859.7000000002</v>
      </c>
      <c r="E21" s="38">
        <v>2683859.7000000002</v>
      </c>
      <c r="F21" s="39">
        <v>0</v>
      </c>
      <c r="G21" s="35" t="s">
        <v>145</v>
      </c>
      <c r="H21" s="152"/>
      <c r="I21" s="235"/>
      <c r="J21" s="234"/>
      <c r="K21" s="116"/>
      <c r="L21" s="119"/>
      <c r="M21" s="149"/>
      <c r="N21" s="149"/>
      <c r="O21" s="149"/>
    </row>
    <row r="22" spans="1:15" s="150" customFormat="1" ht="15.6" customHeight="1">
      <c r="A22" s="34">
        <v>2302100000106</v>
      </c>
      <c r="B22" s="35" t="s">
        <v>50</v>
      </c>
      <c r="C22" s="36">
        <v>2.1604119178000002E-2</v>
      </c>
      <c r="D22" s="37">
        <v>1902093.1</v>
      </c>
      <c r="E22" s="38">
        <v>1902093.1</v>
      </c>
      <c r="F22" s="39">
        <v>0</v>
      </c>
      <c r="G22" s="35" t="s">
        <v>145</v>
      </c>
      <c r="H22" s="152"/>
      <c r="I22" s="235"/>
      <c r="J22" s="234"/>
      <c r="K22" s="116"/>
      <c r="L22" s="119"/>
      <c r="M22" s="149"/>
      <c r="N22" s="149"/>
      <c r="O22" s="149"/>
    </row>
    <row r="23" spans="1:15" s="150" customFormat="1" ht="15.6" customHeight="1">
      <c r="A23" s="34">
        <v>7282377000120</v>
      </c>
      <c r="B23" s="35" t="s">
        <v>70</v>
      </c>
      <c r="C23" s="36">
        <v>8.8640051920000004E-3</v>
      </c>
      <c r="D23" s="37">
        <v>780414.28</v>
      </c>
      <c r="E23" s="38">
        <v>780414.28</v>
      </c>
      <c r="F23" s="39">
        <v>0</v>
      </c>
      <c r="G23" s="35" t="s">
        <v>145</v>
      </c>
      <c r="H23" s="152"/>
      <c r="I23" s="235"/>
      <c r="J23" s="234"/>
      <c r="K23" s="116"/>
      <c r="L23" s="119"/>
      <c r="M23" s="149"/>
      <c r="N23" s="149"/>
      <c r="O23" s="149"/>
    </row>
    <row r="24" spans="1:15" s="150" customFormat="1" ht="15.6" customHeight="1">
      <c r="A24" s="34">
        <v>5965546000109</v>
      </c>
      <c r="B24" s="35" t="s">
        <v>25</v>
      </c>
      <c r="C24" s="36">
        <v>4.9358272249999998E-3</v>
      </c>
      <c r="D24" s="37">
        <v>434565.41</v>
      </c>
      <c r="E24" s="38">
        <v>434565.41</v>
      </c>
      <c r="F24" s="39">
        <v>0</v>
      </c>
      <c r="G24" s="35" t="s">
        <v>145</v>
      </c>
      <c r="H24" s="152"/>
      <c r="I24" s="235"/>
      <c r="J24" s="234"/>
      <c r="K24" s="116"/>
      <c r="L24" s="119"/>
      <c r="M24" s="149"/>
      <c r="N24" s="149"/>
      <c r="O24" s="149"/>
    </row>
    <row r="25" spans="1:15" s="150" customFormat="1" ht="15.6" customHeight="1">
      <c r="A25" s="34">
        <v>12272084000100</v>
      </c>
      <c r="B25" s="35" t="s">
        <v>24</v>
      </c>
      <c r="C25" s="36">
        <v>1.1897605709E-2</v>
      </c>
      <c r="D25" s="37">
        <v>1047501.8</v>
      </c>
      <c r="E25" s="38">
        <v>1047501.8</v>
      </c>
      <c r="F25" s="39">
        <v>0</v>
      </c>
      <c r="G25" s="35" t="s">
        <v>145</v>
      </c>
      <c r="H25" s="152"/>
      <c r="I25" s="235"/>
      <c r="J25" s="234"/>
      <c r="K25" s="116"/>
      <c r="L25" s="119"/>
      <c r="M25" s="149"/>
      <c r="N25" s="149"/>
      <c r="O25" s="149"/>
    </row>
    <row r="26" spans="1:15" s="150" customFormat="1" ht="15.6" customHeight="1">
      <c r="A26" s="34">
        <v>7522669000192</v>
      </c>
      <c r="B26" s="35" t="s">
        <v>45</v>
      </c>
      <c r="C26" s="36">
        <v>3.7645310026000002E-2</v>
      </c>
      <c r="D26" s="37">
        <v>3314408.88</v>
      </c>
      <c r="E26" s="38">
        <v>3314408.88</v>
      </c>
      <c r="F26" s="39">
        <v>0</v>
      </c>
      <c r="G26" s="35" t="s">
        <v>145</v>
      </c>
      <c r="H26" s="152"/>
      <c r="I26" s="235"/>
      <c r="J26" s="234"/>
      <c r="K26" s="116"/>
      <c r="L26" s="119"/>
      <c r="M26" s="149"/>
      <c r="N26" s="149"/>
      <c r="O26" s="149"/>
    </row>
    <row r="27" spans="1:15" s="150" customFormat="1" ht="15.6" customHeight="1">
      <c r="A27" s="34">
        <v>8467115000100</v>
      </c>
      <c r="B27" s="35" t="s">
        <v>59</v>
      </c>
      <c r="C27" s="36">
        <v>1.8107065519000001E-2</v>
      </c>
      <c r="D27" s="37">
        <v>1594201.74</v>
      </c>
      <c r="E27" s="38">
        <v>1594201.74</v>
      </c>
      <c r="F27" s="39">
        <v>0</v>
      </c>
      <c r="G27" s="35" t="s">
        <v>145</v>
      </c>
      <c r="H27" s="152"/>
      <c r="I27" s="235"/>
      <c r="J27" s="234"/>
      <c r="K27" s="116"/>
      <c r="L27" s="119"/>
      <c r="M27" s="149"/>
      <c r="N27" s="149"/>
      <c r="O27" s="149"/>
    </row>
    <row r="28" spans="1:15" s="150" customFormat="1" ht="15.6" customHeight="1">
      <c r="A28" s="34">
        <v>8336783000190</v>
      </c>
      <c r="B28" s="35" t="s">
        <v>37</v>
      </c>
      <c r="C28" s="36">
        <v>4.2172126779000001E-2</v>
      </c>
      <c r="D28" s="37">
        <v>3712963.75</v>
      </c>
      <c r="E28" s="38">
        <v>3712963.75</v>
      </c>
      <c r="F28" s="39">
        <v>0</v>
      </c>
      <c r="G28" s="35" t="s">
        <v>145</v>
      </c>
      <c r="H28" s="152"/>
      <c r="I28" s="235"/>
      <c r="J28" s="234"/>
      <c r="K28" s="116"/>
      <c r="L28" s="119"/>
      <c r="M28" s="149"/>
      <c r="N28" s="149"/>
      <c r="O28" s="149"/>
    </row>
    <row r="29" spans="1:15" s="150" customFormat="1" ht="15.6" customHeight="1">
      <c r="A29" s="34">
        <v>1543032000104</v>
      </c>
      <c r="B29" s="35" t="s">
        <v>64</v>
      </c>
      <c r="C29" s="36">
        <v>3.4582078443999999E-2</v>
      </c>
      <c r="D29" s="37">
        <v>3044712.55</v>
      </c>
      <c r="E29" s="38">
        <v>3044712.55</v>
      </c>
      <c r="F29" s="39">
        <v>0</v>
      </c>
      <c r="G29" s="35" t="s">
        <v>145</v>
      </c>
      <c r="H29" s="152"/>
      <c r="I29" s="235"/>
      <c r="J29" s="234"/>
      <c r="K29" s="116"/>
      <c r="L29" s="119"/>
      <c r="M29" s="149"/>
      <c r="N29" s="149"/>
      <c r="O29" s="149"/>
    </row>
    <row r="30" spans="1:15" s="150" customFormat="1" ht="15.6" customHeight="1">
      <c r="A30" s="34">
        <v>4895728000180</v>
      </c>
      <c r="B30" s="35" t="s">
        <v>22</v>
      </c>
      <c r="C30" s="36">
        <v>2.9078691651000001E-2</v>
      </c>
      <c r="D30" s="37">
        <v>2560177.4500000002</v>
      </c>
      <c r="E30" s="38">
        <v>2560177.4500000002</v>
      </c>
      <c r="F30" s="39">
        <v>0</v>
      </c>
      <c r="G30" s="35" t="s">
        <v>145</v>
      </c>
      <c r="H30" s="152"/>
      <c r="I30" s="235"/>
      <c r="J30" s="234"/>
      <c r="K30" s="116"/>
      <c r="L30" s="119"/>
      <c r="M30" s="149"/>
      <c r="N30" s="149"/>
      <c r="O30" s="149"/>
    </row>
    <row r="31" spans="1:15" s="150" customFormat="1" ht="15.6" customHeight="1">
      <c r="A31" s="34">
        <v>10835932000108</v>
      </c>
      <c r="B31" s="35" t="s">
        <v>48</v>
      </c>
      <c r="C31" s="36">
        <v>4.3975759020999997E-2</v>
      </c>
      <c r="D31" s="37">
        <v>3871761.08</v>
      </c>
      <c r="E31" s="38">
        <v>3871761.08</v>
      </c>
      <c r="F31" s="39">
        <v>0</v>
      </c>
      <c r="G31" s="35" t="s">
        <v>145</v>
      </c>
      <c r="H31" s="152"/>
      <c r="I31" s="235"/>
      <c r="J31" s="234"/>
      <c r="K31" s="116"/>
      <c r="L31" s="119"/>
      <c r="M31" s="149"/>
      <c r="N31" s="149"/>
      <c r="O31" s="149"/>
    </row>
    <row r="32" spans="1:15" s="150" customFormat="1" ht="15.6" customHeight="1">
      <c r="A32" s="34">
        <v>25086034000171</v>
      </c>
      <c r="B32" s="35" t="s">
        <v>55</v>
      </c>
      <c r="C32" s="36">
        <v>6.7402237519999996E-3</v>
      </c>
      <c r="D32" s="37">
        <v>593430.03</v>
      </c>
      <c r="E32" s="38">
        <v>593430.03</v>
      </c>
      <c r="F32" s="39">
        <v>0</v>
      </c>
      <c r="G32" s="35" t="s">
        <v>145</v>
      </c>
      <c r="H32" s="152"/>
      <c r="I32" s="235"/>
      <c r="J32" s="234"/>
      <c r="K32" s="116"/>
      <c r="L32" s="119"/>
      <c r="M32" s="149"/>
      <c r="N32" s="149"/>
      <c r="O32" s="149"/>
    </row>
    <row r="33" spans="1:15" s="150" customFormat="1" ht="15.6" customHeight="1">
      <c r="A33" s="34">
        <v>6272793000184</v>
      </c>
      <c r="B33" s="35" t="s">
        <v>53</v>
      </c>
      <c r="C33" s="36">
        <v>2.0651755130000001E-2</v>
      </c>
      <c r="D33" s="37">
        <v>1818244.04</v>
      </c>
      <c r="E33" s="38">
        <v>1818244.04</v>
      </c>
      <c r="F33" s="39">
        <v>0</v>
      </c>
      <c r="G33" s="35" t="s">
        <v>145</v>
      </c>
      <c r="H33" s="152"/>
      <c r="I33" s="235"/>
      <c r="J33" s="234"/>
      <c r="K33" s="116"/>
      <c r="L33" s="119"/>
      <c r="M33" s="149"/>
      <c r="N33" s="149"/>
      <c r="O33" s="149"/>
    </row>
    <row r="34" spans="1:15" s="150" customFormat="1" ht="15.6" customHeight="1">
      <c r="A34" s="34">
        <v>3467321000199</v>
      </c>
      <c r="B34" s="35" t="s">
        <v>52</v>
      </c>
      <c r="C34" s="36">
        <v>2.2824500782999999E-2</v>
      </c>
      <c r="D34" s="37">
        <v>2009539.25</v>
      </c>
      <c r="E34" s="38">
        <v>2009539.25</v>
      </c>
      <c r="F34" s="39">
        <v>0</v>
      </c>
      <c r="G34" s="35" t="s">
        <v>145</v>
      </c>
      <c r="H34" s="152"/>
      <c r="I34" s="235"/>
      <c r="J34" s="234"/>
      <c r="K34" s="116"/>
      <c r="L34" s="119"/>
      <c r="M34" s="149"/>
      <c r="N34" s="149"/>
      <c r="O34" s="149"/>
    </row>
    <row r="35" spans="1:15" s="150" customFormat="1" ht="15.6" customHeight="1">
      <c r="A35" s="34">
        <v>6981180000116</v>
      </c>
      <c r="B35" s="35" t="s">
        <v>28</v>
      </c>
      <c r="C35" s="36">
        <v>7.6267768218999998E-2</v>
      </c>
      <c r="D35" s="37">
        <v>6714848.8899999997</v>
      </c>
      <c r="E35" s="38">
        <v>6714848.8899999997</v>
      </c>
      <c r="F35" s="39">
        <v>0</v>
      </c>
      <c r="G35" s="35" t="s">
        <v>145</v>
      </c>
      <c r="H35" s="152"/>
      <c r="I35" s="235"/>
      <c r="J35" s="234"/>
      <c r="K35" s="116"/>
      <c r="L35" s="119"/>
      <c r="M35" s="149"/>
      <c r="N35" s="149"/>
      <c r="O35" s="149"/>
    </row>
    <row r="36" spans="1:15" s="150" customFormat="1" ht="15.6" customHeight="1">
      <c r="A36" s="34">
        <v>6840748000189</v>
      </c>
      <c r="B36" s="35" t="s">
        <v>27</v>
      </c>
      <c r="C36" s="36">
        <v>9.632983098E-3</v>
      </c>
      <c r="D36" s="37">
        <v>848117.46</v>
      </c>
      <c r="E36" s="38">
        <v>848117.46</v>
      </c>
      <c r="F36" s="39">
        <v>0</v>
      </c>
      <c r="G36" s="35" t="s">
        <v>145</v>
      </c>
      <c r="H36" s="152"/>
      <c r="I36" s="235"/>
      <c r="J36" s="234"/>
      <c r="K36" s="116"/>
      <c r="L36" s="119"/>
      <c r="M36" s="149"/>
      <c r="N36" s="149"/>
      <c r="O36" s="149"/>
    </row>
    <row r="37" spans="1:15" s="150" customFormat="1" ht="15.6" customHeight="1">
      <c r="A37" s="34">
        <v>5914650000166</v>
      </c>
      <c r="B37" s="35" t="s">
        <v>71</v>
      </c>
      <c r="C37" s="36">
        <v>1.1460853248000001E-2</v>
      </c>
      <c r="D37" s="37">
        <v>1009048.77</v>
      </c>
      <c r="E37" s="38">
        <v>1009048.77</v>
      </c>
      <c r="F37" s="39">
        <v>0</v>
      </c>
      <c r="G37" s="35" t="s">
        <v>145</v>
      </c>
      <c r="H37" s="152"/>
      <c r="I37" s="235"/>
      <c r="J37" s="234"/>
      <c r="K37" s="116"/>
      <c r="L37" s="119"/>
      <c r="M37" s="149"/>
      <c r="N37" s="149"/>
      <c r="O37" s="149"/>
    </row>
    <row r="38" spans="1:15" s="150" customFormat="1" ht="15.6" customHeight="1">
      <c r="A38" s="34">
        <v>15139629000194</v>
      </c>
      <c r="B38" s="35" t="s">
        <v>38</v>
      </c>
      <c r="C38" s="36">
        <v>5.60469434E-2</v>
      </c>
      <c r="D38" s="37">
        <v>4934545.28</v>
      </c>
      <c r="E38" s="38">
        <v>4934545.28</v>
      </c>
      <c r="F38" s="39">
        <v>0</v>
      </c>
      <c r="G38" s="35" t="s">
        <v>145</v>
      </c>
      <c r="H38" s="152"/>
      <c r="I38" s="235"/>
      <c r="J38" s="234"/>
      <c r="K38" s="116"/>
      <c r="L38" s="119"/>
      <c r="M38" s="149"/>
      <c r="N38" s="149"/>
      <c r="O38" s="149"/>
    </row>
    <row r="39" spans="1:15" s="150" customFormat="1" ht="15.6" customHeight="1">
      <c r="A39" s="34">
        <v>7047251000170</v>
      </c>
      <c r="B39" s="35" t="s">
        <v>49</v>
      </c>
      <c r="C39" s="36">
        <v>3.1426427782999998E-2</v>
      </c>
      <c r="D39" s="37">
        <v>2766879.36</v>
      </c>
      <c r="E39" s="38">
        <v>2766879.36</v>
      </c>
      <c r="F39" s="39">
        <v>0</v>
      </c>
      <c r="G39" s="35" t="s">
        <v>145</v>
      </c>
      <c r="H39" s="152"/>
      <c r="I39" s="235"/>
      <c r="J39" s="234"/>
      <c r="K39" s="116"/>
      <c r="L39" s="119"/>
      <c r="M39" s="149"/>
      <c r="N39" s="149"/>
      <c r="O39" s="149"/>
    </row>
    <row r="40" spans="1:15" s="150" customFormat="1" ht="15.6" customHeight="1">
      <c r="A40" s="34">
        <v>4368898000106</v>
      </c>
      <c r="B40" s="35" t="s">
        <v>26</v>
      </c>
      <c r="C40" s="36">
        <v>5.2249863308000001E-2</v>
      </c>
      <c r="D40" s="37">
        <v>4600238.67</v>
      </c>
      <c r="E40" s="38">
        <v>4600238.67</v>
      </c>
      <c r="F40" s="39">
        <v>0</v>
      </c>
      <c r="G40" s="35" t="s">
        <v>145</v>
      </c>
      <c r="H40" s="152"/>
      <c r="I40" s="235"/>
      <c r="J40" s="234"/>
      <c r="K40" s="116"/>
      <c r="L40" s="119"/>
      <c r="M40" s="149"/>
      <c r="N40" s="149"/>
      <c r="O40" s="149"/>
    </row>
    <row r="41" spans="1:15" s="150" customFormat="1" ht="15.6" customHeight="1">
      <c r="A41" s="34">
        <v>8324196000181</v>
      </c>
      <c r="B41" s="35" t="s">
        <v>40</v>
      </c>
      <c r="C41" s="36">
        <v>1.5081794447E-2</v>
      </c>
      <c r="D41" s="37">
        <v>1327847.57</v>
      </c>
      <c r="E41" s="38">
        <v>1327847.57</v>
      </c>
      <c r="F41" s="39">
        <v>0</v>
      </c>
      <c r="G41" s="35" t="s">
        <v>145</v>
      </c>
      <c r="H41" s="152"/>
      <c r="I41" s="235"/>
      <c r="J41" s="234"/>
      <c r="K41" s="116"/>
      <c r="L41" s="119"/>
      <c r="M41" s="149"/>
      <c r="N41" s="149"/>
      <c r="O41" s="149"/>
    </row>
    <row r="42" spans="1:15" s="150" customFormat="1" ht="15.6" customHeight="1">
      <c r="A42" s="34">
        <v>53859112000169</v>
      </c>
      <c r="B42" s="35" t="s">
        <v>56</v>
      </c>
      <c r="C42" s="36">
        <v>1.0560066793999999E-2</v>
      </c>
      <c r="D42" s="37">
        <v>929740.76</v>
      </c>
      <c r="E42" s="38">
        <v>929740.76</v>
      </c>
      <c r="F42" s="39">
        <v>0</v>
      </c>
      <c r="G42" s="35" t="s">
        <v>145</v>
      </c>
      <c r="H42" s="152"/>
      <c r="I42" s="235"/>
      <c r="J42" s="234"/>
      <c r="K42" s="116"/>
      <c r="L42" s="119"/>
      <c r="M42" s="149"/>
      <c r="N42" s="149"/>
      <c r="O42" s="149"/>
    </row>
    <row r="43" spans="1:15" s="150" customFormat="1" ht="15.6" customHeight="1">
      <c r="A43" s="34">
        <v>33050196000188</v>
      </c>
      <c r="B43" s="35" t="s">
        <v>29</v>
      </c>
      <c r="C43" s="36">
        <v>5.7323011951000001E-2</v>
      </c>
      <c r="D43" s="37">
        <v>5046894.28</v>
      </c>
      <c r="E43" s="38">
        <v>5046894.28</v>
      </c>
      <c r="F43" s="39">
        <v>0</v>
      </c>
      <c r="G43" s="35" t="s">
        <v>145</v>
      </c>
      <c r="H43" s="152"/>
      <c r="I43" s="235"/>
      <c r="J43" s="234"/>
      <c r="K43" s="116"/>
      <c r="L43" s="119"/>
      <c r="M43" s="149"/>
      <c r="N43" s="149"/>
      <c r="O43" s="149"/>
    </row>
    <row r="44" spans="1:15" s="150" customFormat="1" ht="15.6" customHeight="1">
      <c r="A44" s="34">
        <v>4172213000151</v>
      </c>
      <c r="B44" s="35" t="s">
        <v>65</v>
      </c>
      <c r="C44" s="36">
        <v>3.1515515538999998E-2</v>
      </c>
      <c r="D44" s="37">
        <v>2774722.92</v>
      </c>
      <c r="E44" s="38">
        <v>2774722.92</v>
      </c>
      <c r="F44" s="39">
        <v>0</v>
      </c>
      <c r="G44" s="35" t="s">
        <v>145</v>
      </c>
      <c r="H44" s="152"/>
      <c r="I44" s="235"/>
      <c r="J44" s="234"/>
      <c r="K44" s="116"/>
      <c r="L44" s="119"/>
      <c r="M44" s="149"/>
      <c r="N44" s="149"/>
      <c r="O44" s="149"/>
    </row>
    <row r="45" spans="1:15" s="150" customFormat="1" ht="15.6" customHeight="1">
      <c r="A45" s="34">
        <v>23664303000104</v>
      </c>
      <c r="B45" s="35" t="s">
        <v>67</v>
      </c>
      <c r="C45" s="36">
        <v>2.7821633680000001E-3</v>
      </c>
      <c r="D45" s="37">
        <v>244950.22</v>
      </c>
      <c r="E45" s="38">
        <v>244950.22</v>
      </c>
      <c r="F45" s="39">
        <v>0</v>
      </c>
      <c r="G45" s="35" t="s">
        <v>145</v>
      </c>
      <c r="H45" s="152"/>
      <c r="I45" s="235"/>
      <c r="J45" s="234"/>
      <c r="K45" s="116"/>
      <c r="L45" s="119"/>
      <c r="M45" s="149"/>
      <c r="N45" s="149"/>
      <c r="O45" s="149"/>
    </row>
    <row r="46" spans="1:15" s="150" customFormat="1" ht="15.6" customHeight="1">
      <c r="A46" s="34">
        <v>2328280000197</v>
      </c>
      <c r="B46" s="35" t="s">
        <v>57</v>
      </c>
      <c r="C46" s="36">
        <v>2.4845403035000001E-2</v>
      </c>
      <c r="D46" s="37">
        <v>2187465.7000000002</v>
      </c>
      <c r="E46" s="38">
        <v>2187465.7000000002</v>
      </c>
      <c r="F46" s="39">
        <v>0</v>
      </c>
      <c r="G46" s="35" t="s">
        <v>145</v>
      </c>
      <c r="H46" s="152"/>
      <c r="I46" s="235"/>
      <c r="J46" s="234"/>
      <c r="K46" s="116"/>
      <c r="L46" s="119"/>
      <c r="M46" s="149"/>
      <c r="N46" s="149"/>
      <c r="O46" s="149"/>
    </row>
    <row r="47" spans="1:15" s="150" customFormat="1" ht="15.6" customHeight="1">
      <c r="A47" s="34">
        <v>4065033000170</v>
      </c>
      <c r="B47" s="35" t="s">
        <v>69</v>
      </c>
      <c r="C47" s="36">
        <v>8.713599269E-3</v>
      </c>
      <c r="D47" s="37">
        <v>767172.08</v>
      </c>
      <c r="E47" s="38">
        <v>767172.08</v>
      </c>
      <c r="F47" s="39">
        <v>0</v>
      </c>
      <c r="G47" s="35" t="s">
        <v>145</v>
      </c>
      <c r="H47" s="152"/>
      <c r="I47" s="235"/>
      <c r="J47" s="234"/>
      <c r="K47" s="116"/>
      <c r="L47" s="119"/>
      <c r="M47" s="149"/>
      <c r="N47" s="149"/>
      <c r="O47" s="149"/>
    </row>
    <row r="48" spans="1:15" s="150" customFormat="1" ht="15.6" customHeight="1">
      <c r="A48" s="34">
        <v>61695227000193</v>
      </c>
      <c r="B48" s="35" t="s">
        <v>23</v>
      </c>
      <c r="C48" s="36">
        <v>8.7298595712999999E-2</v>
      </c>
      <c r="D48" s="37">
        <v>7686036.8700000001</v>
      </c>
      <c r="E48" s="38">
        <v>7686036.8700000001</v>
      </c>
      <c r="F48" s="39">
        <v>0</v>
      </c>
      <c r="G48" s="35" t="s">
        <v>145</v>
      </c>
      <c r="H48" s="152"/>
      <c r="I48" s="235"/>
      <c r="J48" s="234"/>
      <c r="K48" s="116"/>
      <c r="L48" s="119"/>
      <c r="M48" s="149"/>
      <c r="N48" s="149"/>
      <c r="O48" s="149"/>
    </row>
    <row r="49" spans="1:15" s="150" customFormat="1" ht="15.6" customHeight="1">
      <c r="A49" s="34">
        <v>8826596000195</v>
      </c>
      <c r="B49" s="35" t="s">
        <v>58</v>
      </c>
      <c r="C49" s="36">
        <v>1.6075392519999999E-3</v>
      </c>
      <c r="D49" s="37">
        <v>141532.70000000001</v>
      </c>
      <c r="E49" s="38">
        <v>141532.70000000001</v>
      </c>
      <c r="F49" s="39">
        <v>0</v>
      </c>
      <c r="G49" s="35" t="s">
        <v>145</v>
      </c>
      <c r="H49" s="152"/>
      <c r="I49" s="235"/>
      <c r="J49" s="234"/>
      <c r="K49" s="116"/>
      <c r="L49" s="119"/>
      <c r="M49" s="149"/>
      <c r="N49" s="149"/>
      <c r="O49" s="149"/>
    </row>
    <row r="50" spans="1:15" s="150" customFormat="1" ht="15.6" customHeight="1">
      <c r="A50" s="34">
        <v>19527639000158</v>
      </c>
      <c r="B50" s="35" t="s">
        <v>106</v>
      </c>
      <c r="C50" s="36">
        <v>9.7716430650000002E-3</v>
      </c>
      <c r="D50" s="37">
        <v>860325.51</v>
      </c>
      <c r="E50" s="38">
        <v>860325.51</v>
      </c>
      <c r="F50" s="39">
        <v>0</v>
      </c>
      <c r="G50" s="35" t="s">
        <v>145</v>
      </c>
      <c r="H50" s="152"/>
      <c r="I50" s="235"/>
      <c r="J50" s="234"/>
      <c r="K50" s="116"/>
      <c r="L50" s="119"/>
      <c r="M50" s="149"/>
      <c r="N50" s="149"/>
      <c r="O50" s="149"/>
    </row>
    <row r="51" spans="1:15" s="150" customFormat="1" ht="15.6" customHeight="1">
      <c r="A51" s="34">
        <v>9095183000140</v>
      </c>
      <c r="B51" s="35" t="s">
        <v>66</v>
      </c>
      <c r="C51" s="36">
        <v>1.2164425669999999E-2</v>
      </c>
      <c r="D51" s="37">
        <v>1070993.45</v>
      </c>
      <c r="E51" s="38">
        <v>1070993.45</v>
      </c>
      <c r="F51" s="39">
        <v>0</v>
      </c>
      <c r="G51" s="35" t="s">
        <v>145</v>
      </c>
      <c r="H51" s="152"/>
      <c r="I51" s="235"/>
      <c r="J51" s="234"/>
      <c r="K51" s="116"/>
      <c r="L51" s="119"/>
      <c r="M51" s="149"/>
      <c r="N51" s="149"/>
      <c r="O51" s="149"/>
    </row>
    <row r="52" spans="1:15" s="150" customFormat="1" ht="15.6" customHeight="1">
      <c r="A52" s="34">
        <v>13017462000163</v>
      </c>
      <c r="B52" s="35" t="s">
        <v>41</v>
      </c>
      <c r="C52" s="36">
        <v>7.488145715E-3</v>
      </c>
      <c r="D52" s="37">
        <v>659279.38</v>
      </c>
      <c r="E52" s="38">
        <v>659279.38</v>
      </c>
      <c r="F52" s="39">
        <v>0</v>
      </c>
      <c r="G52" s="35" t="s">
        <v>145</v>
      </c>
      <c r="H52" s="152"/>
      <c r="I52" s="235"/>
      <c r="J52" s="234"/>
      <c r="K52" s="116"/>
      <c r="L52" s="119"/>
      <c r="M52" s="149"/>
      <c r="N52" s="149"/>
      <c r="O52" s="149"/>
    </row>
    <row r="53" spans="1:15" s="150" customFormat="1" ht="15.6" customHeight="1">
      <c r="A53" s="34">
        <v>15413826000150</v>
      </c>
      <c r="B53" s="35" t="s">
        <v>54</v>
      </c>
      <c r="C53" s="36">
        <v>1.2345446378999999E-2</v>
      </c>
      <c r="D53" s="37">
        <v>1086931.07</v>
      </c>
      <c r="E53" s="38">
        <v>1086931.07</v>
      </c>
      <c r="F53" s="39">
        <v>0</v>
      </c>
      <c r="G53" s="35" t="s">
        <v>145</v>
      </c>
      <c r="H53" s="152"/>
      <c r="I53" s="235"/>
      <c r="J53" s="234"/>
      <c r="K53" s="116"/>
      <c r="L53" s="119"/>
      <c r="M53" s="149"/>
      <c r="N53" s="149"/>
      <c r="O53" s="149"/>
    </row>
    <row r="54" spans="1:15" s="150" customFormat="1" ht="15.6" customHeight="1">
      <c r="A54" s="34">
        <v>28152650000171</v>
      </c>
      <c r="B54" s="35" t="s">
        <v>51</v>
      </c>
      <c r="C54" s="36">
        <v>2.0344146612E-2</v>
      </c>
      <c r="D54" s="37">
        <v>1791161.24</v>
      </c>
      <c r="E54" s="38">
        <v>1791161.24</v>
      </c>
      <c r="F54" s="39">
        <v>0</v>
      </c>
      <c r="G54" s="35" t="s">
        <v>145</v>
      </c>
      <c r="H54" s="152"/>
      <c r="I54" s="235"/>
      <c r="J54" s="234"/>
      <c r="K54" s="116"/>
      <c r="L54" s="119"/>
      <c r="M54" s="149"/>
      <c r="N54" s="149"/>
      <c r="O54" s="149"/>
    </row>
    <row r="55" spans="1:15" s="150" customFormat="1" ht="15.6" customHeight="1">
      <c r="A55" s="34">
        <v>83855973000130</v>
      </c>
      <c r="B55" s="35" t="s">
        <v>72</v>
      </c>
      <c r="C55" s="36">
        <v>5.2744704400000005E-4</v>
      </c>
      <c r="D55" s="37">
        <v>46438.06</v>
      </c>
      <c r="E55" s="38">
        <v>46438.06</v>
      </c>
      <c r="F55" s="39">
        <v>0</v>
      </c>
      <c r="G55" s="35" t="s">
        <v>145</v>
      </c>
      <c r="H55" s="152"/>
      <c r="I55" s="235"/>
      <c r="J55" s="234"/>
      <c r="K55" s="116"/>
      <c r="L55" s="119"/>
      <c r="M55" s="149"/>
      <c r="N55" s="149"/>
      <c r="O55" s="149"/>
    </row>
    <row r="56" spans="1:15" s="150" customFormat="1" ht="15.6" customHeight="1">
      <c r="A56" s="34">
        <v>60444437000146</v>
      </c>
      <c r="B56" s="35" t="s">
        <v>46</v>
      </c>
      <c r="C56" s="36">
        <v>6.6620076298E-2</v>
      </c>
      <c r="D56" s="37">
        <v>5865436.4199999999</v>
      </c>
      <c r="E56" s="38">
        <v>5865436.4199999999</v>
      </c>
      <c r="F56" s="39">
        <v>0</v>
      </c>
      <c r="G56" s="35" t="s">
        <v>145</v>
      </c>
      <c r="H56" s="152"/>
      <c r="I56" s="235"/>
      <c r="J56" s="234"/>
      <c r="K56" s="116"/>
      <c r="L56" s="119"/>
      <c r="M56" s="149"/>
      <c r="N56" s="149"/>
      <c r="O56" s="149"/>
    </row>
    <row r="57" spans="1:15" s="150" customFormat="1" ht="15.6" customHeight="1">
      <c r="A57" s="34">
        <v>75805895000130</v>
      </c>
      <c r="B57" s="35" t="s">
        <v>60</v>
      </c>
      <c r="C57" s="36">
        <v>6.0127885800000005E-4</v>
      </c>
      <c r="D57" s="37">
        <v>52938.44</v>
      </c>
      <c r="E57" s="38">
        <v>52938.44</v>
      </c>
      <c r="F57" s="39">
        <v>0</v>
      </c>
      <c r="G57" s="35" t="s">
        <v>145</v>
      </c>
      <c r="H57" s="152"/>
      <c r="I57" s="235"/>
      <c r="J57" s="234"/>
      <c r="K57" s="116"/>
      <c r="L57" s="119"/>
      <c r="M57" s="149"/>
      <c r="N57" s="149"/>
      <c r="O57" s="149"/>
    </row>
    <row r="58" spans="1:15" s="150" customFormat="1" ht="15.6" customHeight="1">
      <c r="A58" s="34">
        <v>1377555000110</v>
      </c>
      <c r="B58" s="35" t="s">
        <v>63</v>
      </c>
      <c r="C58" s="36">
        <v>3.6515489400000003E-4</v>
      </c>
      <c r="D58" s="37">
        <v>32149.360000000001</v>
      </c>
      <c r="E58" s="38">
        <v>32149.360000000001</v>
      </c>
      <c r="F58" s="39">
        <v>0</v>
      </c>
      <c r="G58" s="35" t="s">
        <v>145</v>
      </c>
      <c r="H58" s="152"/>
      <c r="I58" s="235"/>
      <c r="J58" s="234"/>
      <c r="K58" s="116"/>
      <c r="L58" s="119"/>
      <c r="M58" s="149"/>
      <c r="N58" s="149"/>
      <c r="O58" s="149"/>
    </row>
    <row r="59" spans="1:15" s="150" customFormat="1" ht="15.6" customHeight="1">
      <c r="A59" s="34">
        <v>83647990000181</v>
      </c>
      <c r="B59" s="35" t="s">
        <v>79</v>
      </c>
      <c r="C59" s="36">
        <v>5.0465388300000003E-4</v>
      </c>
      <c r="D59" s="37">
        <v>44431.28</v>
      </c>
      <c r="E59" s="38">
        <v>44431.28</v>
      </c>
      <c r="F59" s="39">
        <v>0</v>
      </c>
      <c r="G59" s="35" t="s">
        <v>145</v>
      </c>
      <c r="H59" s="152"/>
      <c r="I59" s="235"/>
      <c r="J59" s="234"/>
      <c r="K59" s="116"/>
      <c r="L59" s="119"/>
      <c r="M59" s="149"/>
      <c r="N59" s="149"/>
      <c r="O59" s="149"/>
    </row>
    <row r="60" spans="1:15" s="150" customFormat="1" ht="15.6" customHeight="1">
      <c r="A60" s="34">
        <v>95289500000100</v>
      </c>
      <c r="B60" s="35" t="s">
        <v>61</v>
      </c>
      <c r="C60" s="36">
        <v>3.4247213399999998E-4</v>
      </c>
      <c r="D60" s="37">
        <v>30152.3</v>
      </c>
      <c r="E60" s="38">
        <v>30152.3</v>
      </c>
      <c r="F60" s="39">
        <v>0</v>
      </c>
      <c r="G60" s="35" t="s">
        <v>145</v>
      </c>
      <c r="H60" s="152"/>
      <c r="I60" s="235"/>
      <c r="J60" s="234"/>
      <c r="K60" s="116"/>
      <c r="L60" s="119"/>
      <c r="M60" s="149"/>
      <c r="N60" s="149"/>
      <c r="O60" s="149"/>
    </row>
    <row r="61" spans="1:15" s="150" customFormat="1" ht="15.6" customHeight="1">
      <c r="A61" s="34">
        <v>88446034000155</v>
      </c>
      <c r="B61" s="35" t="s">
        <v>62</v>
      </c>
      <c r="C61" s="36">
        <v>3.8397545400000002E-4</v>
      </c>
      <c r="D61" s="37">
        <v>33806.379999999997</v>
      </c>
      <c r="E61" s="38">
        <v>33806.379999999997</v>
      </c>
      <c r="F61" s="39">
        <v>0</v>
      </c>
      <c r="G61" s="35" t="s">
        <v>145</v>
      </c>
      <c r="H61" s="152"/>
      <c r="I61" s="235"/>
      <c r="J61" s="234"/>
      <c r="K61" s="116"/>
      <c r="L61" s="119"/>
      <c r="M61" s="149"/>
      <c r="N61" s="149"/>
      <c r="O61" s="149"/>
    </row>
    <row r="62" spans="1:15" s="150" customFormat="1" ht="15.6" customHeight="1">
      <c r="A62" s="34">
        <v>27485069000109</v>
      </c>
      <c r="B62" s="35" t="s">
        <v>42</v>
      </c>
      <c r="C62" s="36">
        <v>1.570134039E-3</v>
      </c>
      <c r="D62" s="37">
        <v>138239.43</v>
      </c>
      <c r="E62" s="38">
        <v>138239.43</v>
      </c>
      <c r="F62" s="39">
        <v>0</v>
      </c>
      <c r="G62" s="35" t="s">
        <v>145</v>
      </c>
      <c r="H62" s="152"/>
      <c r="I62" s="235"/>
      <c r="J62" s="234"/>
      <c r="K62" s="116"/>
      <c r="L62" s="119"/>
      <c r="M62" s="149"/>
      <c r="N62" s="149"/>
      <c r="O62" s="149"/>
    </row>
    <row r="63" spans="1:15" s="150" customFormat="1" ht="15.6" customHeight="1">
      <c r="A63" s="34">
        <v>79850574000109</v>
      </c>
      <c r="B63" s="35" t="s">
        <v>33</v>
      </c>
      <c r="C63" s="36">
        <v>8.8297461E-5</v>
      </c>
      <c r="D63" s="37">
        <v>7773.98</v>
      </c>
      <c r="E63" s="38">
        <v>7773.98</v>
      </c>
      <c r="F63" s="39">
        <v>0</v>
      </c>
      <c r="G63" s="35" t="s">
        <v>145</v>
      </c>
      <c r="H63" s="152"/>
      <c r="I63" s="235"/>
      <c r="J63" s="234"/>
      <c r="K63" s="116"/>
      <c r="L63" s="119"/>
      <c r="M63" s="149"/>
      <c r="N63" s="149"/>
      <c r="O63" s="149"/>
    </row>
    <row r="64" spans="1:15" s="150" customFormat="1" ht="15.6" customHeight="1">
      <c r="A64" s="34">
        <v>97578090000134</v>
      </c>
      <c r="B64" s="35" t="s">
        <v>44</v>
      </c>
      <c r="C64" s="36">
        <v>1.53525986E-4</v>
      </c>
      <c r="D64" s="37">
        <v>13516.9</v>
      </c>
      <c r="E64" s="38">
        <v>13516.9</v>
      </c>
      <c r="F64" s="39">
        <v>0</v>
      </c>
      <c r="G64" s="35" t="s">
        <v>145</v>
      </c>
      <c r="H64" s="152"/>
      <c r="I64" s="235"/>
      <c r="J64" s="234"/>
      <c r="K64" s="116"/>
      <c r="L64" s="119"/>
      <c r="M64" s="149"/>
      <c r="N64" s="149"/>
      <c r="O64" s="149"/>
    </row>
    <row r="65" spans="1:15" s="150" customFormat="1" ht="15.6" customHeight="1">
      <c r="A65" s="34">
        <v>13255658000196</v>
      </c>
      <c r="B65" s="35" t="s">
        <v>80</v>
      </c>
      <c r="C65" s="36">
        <v>1.0254123820000001E-3</v>
      </c>
      <c r="D65" s="37">
        <v>90280.46</v>
      </c>
      <c r="E65" s="38">
        <v>90280.46</v>
      </c>
      <c r="F65" s="39">
        <v>0</v>
      </c>
      <c r="G65" s="35" t="s">
        <v>145</v>
      </c>
      <c r="H65" s="152"/>
      <c r="I65" s="235"/>
      <c r="J65" s="234"/>
      <c r="K65" s="116"/>
      <c r="L65" s="119"/>
      <c r="M65" s="149"/>
      <c r="N65" s="149"/>
      <c r="O65" s="149"/>
    </row>
    <row r="66" spans="1:15" s="150" customFormat="1" ht="15.6" customHeight="1">
      <c r="A66" s="34">
        <v>89889604000144</v>
      </c>
      <c r="B66" s="35" t="s">
        <v>43</v>
      </c>
      <c r="C66" s="36">
        <v>2.11962041E-4</v>
      </c>
      <c r="D66" s="37">
        <v>18661.79</v>
      </c>
      <c r="E66" s="38">
        <v>18661.79</v>
      </c>
      <c r="F66" s="39">
        <v>0</v>
      </c>
      <c r="G66" s="35" t="s">
        <v>145</v>
      </c>
      <c r="H66" s="152"/>
      <c r="I66" s="235"/>
      <c r="J66" s="234"/>
      <c r="K66" s="116"/>
      <c r="L66" s="119"/>
      <c r="M66" s="149"/>
      <c r="N66" s="149"/>
      <c r="O66" s="149"/>
    </row>
    <row r="67" spans="1:15" s="150" customFormat="1" ht="15.6" customHeight="1">
      <c r="A67" s="34">
        <v>50235449000107</v>
      </c>
      <c r="B67" s="35" t="s">
        <v>81</v>
      </c>
      <c r="C67" s="36">
        <v>1.4533102000000001E-4</v>
      </c>
      <c r="D67" s="37">
        <v>12795.39</v>
      </c>
      <c r="E67" s="38">
        <v>12795.39</v>
      </c>
      <c r="F67" s="39">
        <v>0</v>
      </c>
      <c r="G67" s="35" t="s">
        <v>145</v>
      </c>
      <c r="H67" s="152"/>
      <c r="I67" s="235"/>
      <c r="J67" s="234"/>
      <c r="K67" s="116"/>
      <c r="L67" s="119"/>
      <c r="M67" s="149"/>
      <c r="N67" s="149"/>
      <c r="O67" s="149"/>
    </row>
    <row r="68" spans="1:15" s="150" customFormat="1" ht="15.6" customHeight="1">
      <c r="A68" s="34">
        <v>49606312000132</v>
      </c>
      <c r="B68" s="35" t="s">
        <v>82</v>
      </c>
      <c r="C68" s="36">
        <v>6.0592828699999998E-4</v>
      </c>
      <c r="D68" s="37">
        <v>53347.79</v>
      </c>
      <c r="E68" s="38">
        <v>53347.79</v>
      </c>
      <c r="F68" s="39">
        <v>0</v>
      </c>
      <c r="G68" s="35" t="s">
        <v>145</v>
      </c>
      <c r="H68" s="152"/>
      <c r="I68" s="235"/>
      <c r="J68" s="234"/>
      <c r="K68" s="116"/>
      <c r="L68" s="119"/>
      <c r="M68" s="149"/>
      <c r="N68" s="149"/>
      <c r="O68" s="149"/>
    </row>
    <row r="69" spans="1:15" s="150" customFormat="1" ht="15.6" customHeight="1">
      <c r="A69" s="34">
        <v>49313653000110</v>
      </c>
      <c r="B69" s="35" t="s">
        <v>83</v>
      </c>
      <c r="C69" s="36">
        <v>2.4151836899999999E-4</v>
      </c>
      <c r="D69" s="37">
        <v>21264.02</v>
      </c>
      <c r="E69" s="38">
        <v>21264.02</v>
      </c>
      <c r="F69" s="39">
        <v>0</v>
      </c>
      <c r="G69" s="35" t="s">
        <v>145</v>
      </c>
      <c r="H69" s="152"/>
      <c r="I69" s="235"/>
      <c r="J69" s="234"/>
      <c r="K69" s="116"/>
      <c r="L69" s="119"/>
      <c r="M69" s="149"/>
      <c r="N69" s="149"/>
      <c r="O69" s="149"/>
    </row>
    <row r="70" spans="1:15" s="150" customFormat="1" ht="15.6" customHeight="1">
      <c r="A70" s="34">
        <v>85665990000130</v>
      </c>
      <c r="B70" s="35" t="s">
        <v>84</v>
      </c>
      <c r="C70" s="36">
        <v>1.35005393E-4</v>
      </c>
      <c r="D70" s="37">
        <v>11886.29</v>
      </c>
      <c r="E70" s="38">
        <v>11886.29</v>
      </c>
      <c r="F70" s="39">
        <v>0</v>
      </c>
      <c r="G70" s="35" t="s">
        <v>145</v>
      </c>
      <c r="H70" s="152"/>
      <c r="I70" s="235"/>
      <c r="J70" s="234"/>
      <c r="K70" s="116"/>
      <c r="L70" s="119"/>
      <c r="M70" s="149"/>
      <c r="N70" s="149"/>
      <c r="O70" s="149"/>
    </row>
    <row r="71" spans="1:15" s="150" customFormat="1" ht="15.6" customHeight="1">
      <c r="A71" s="34">
        <v>78274610000170</v>
      </c>
      <c r="B71" s="35" t="s">
        <v>96</v>
      </c>
      <c r="C71" s="36">
        <v>1.76935209E-4</v>
      </c>
      <c r="D71" s="37">
        <v>15577.92</v>
      </c>
      <c r="E71" s="38">
        <v>15577.92</v>
      </c>
      <c r="F71" s="39">
        <v>0</v>
      </c>
      <c r="G71" s="35" t="s">
        <v>145</v>
      </c>
      <c r="H71" s="152"/>
      <c r="I71" s="235"/>
      <c r="J71" s="234"/>
      <c r="K71" s="116"/>
      <c r="L71" s="119"/>
      <c r="M71" s="149"/>
      <c r="N71" s="149"/>
      <c r="O71" s="149"/>
    </row>
    <row r="72" spans="1:15" s="150" customFormat="1" ht="15.6" customHeight="1">
      <c r="A72" s="34">
        <v>86433042000131</v>
      </c>
      <c r="B72" s="35" t="s">
        <v>85</v>
      </c>
      <c r="C72" s="36">
        <v>4.2400586000000001E-4</v>
      </c>
      <c r="D72" s="37">
        <v>37330.78</v>
      </c>
      <c r="E72" s="38">
        <v>37330.78</v>
      </c>
      <c r="F72" s="39">
        <v>0</v>
      </c>
      <c r="G72" s="35" t="s">
        <v>145</v>
      </c>
      <c r="H72" s="152"/>
      <c r="I72" s="235"/>
      <c r="J72" s="234"/>
      <c r="K72" s="116"/>
      <c r="L72" s="119"/>
      <c r="M72" s="149"/>
      <c r="N72" s="149"/>
      <c r="O72" s="149"/>
    </row>
    <row r="73" spans="1:15" s="150" customFormat="1" ht="15.6" customHeight="1">
      <c r="A73" s="34">
        <v>86439510000185</v>
      </c>
      <c r="B73" s="35" t="s">
        <v>97</v>
      </c>
      <c r="C73" s="36">
        <v>1.5230556099999999E-4</v>
      </c>
      <c r="D73" s="37">
        <v>13409.45</v>
      </c>
      <c r="E73" s="38">
        <v>13409.45</v>
      </c>
      <c r="F73" s="39">
        <v>0</v>
      </c>
      <c r="G73" s="35" t="s">
        <v>145</v>
      </c>
      <c r="H73" s="152"/>
      <c r="I73" s="235"/>
      <c r="J73" s="234"/>
      <c r="K73" s="116"/>
      <c r="L73" s="119"/>
      <c r="M73" s="149"/>
      <c r="N73" s="149"/>
      <c r="O73" s="149"/>
    </row>
    <row r="74" spans="1:15" s="150" customFormat="1" ht="15.6" customHeight="1">
      <c r="A74" s="34">
        <v>75568154000183</v>
      </c>
      <c r="B74" s="35" t="s">
        <v>107</v>
      </c>
      <c r="C74" s="36">
        <v>5.2642980999999999E-5</v>
      </c>
      <c r="D74" s="37">
        <v>4634.8500000000004</v>
      </c>
      <c r="E74" s="38">
        <v>4634.8500000000004</v>
      </c>
      <c r="F74" s="39">
        <v>0</v>
      </c>
      <c r="G74" s="35" t="s">
        <v>145</v>
      </c>
      <c r="H74" s="152"/>
      <c r="I74" s="235"/>
      <c r="J74" s="234"/>
      <c r="K74" s="116"/>
      <c r="L74" s="119"/>
      <c r="M74" s="149"/>
      <c r="N74" s="149"/>
      <c r="O74" s="149"/>
    </row>
    <row r="75" spans="1:15" s="150" customFormat="1" ht="15.6" customHeight="1">
      <c r="A75" s="34">
        <v>86448057000173</v>
      </c>
      <c r="B75" s="35" t="s">
        <v>86</v>
      </c>
      <c r="C75" s="36">
        <v>1.30921255E-4</v>
      </c>
      <c r="D75" s="37">
        <v>11526.71</v>
      </c>
      <c r="E75" s="38">
        <v>11526.71</v>
      </c>
      <c r="F75" s="39">
        <v>0</v>
      </c>
      <c r="G75" s="35" t="s">
        <v>145</v>
      </c>
      <c r="H75" s="152"/>
      <c r="I75" s="235"/>
      <c r="J75" s="234"/>
      <c r="K75" s="116"/>
      <c r="L75" s="119"/>
      <c r="M75" s="149"/>
      <c r="N75" s="149"/>
      <c r="O75" s="149"/>
    </row>
    <row r="76" spans="1:15" s="150" customFormat="1" ht="15.6" customHeight="1">
      <c r="A76" s="34">
        <v>87656989000174</v>
      </c>
      <c r="B76" s="35" t="s">
        <v>76</v>
      </c>
      <c r="C76" s="36">
        <v>2.9711592600000002E-4</v>
      </c>
      <c r="D76" s="37">
        <v>26159</v>
      </c>
      <c r="E76" s="38">
        <v>26159</v>
      </c>
      <c r="F76" s="39">
        <v>0</v>
      </c>
      <c r="G76" s="35" t="s">
        <v>145</v>
      </c>
      <c r="H76" s="152"/>
      <c r="I76" s="235"/>
      <c r="J76" s="234"/>
      <c r="K76" s="116"/>
      <c r="L76" s="119"/>
      <c r="M76" s="149"/>
      <c r="N76" s="149"/>
      <c r="O76" s="149"/>
    </row>
    <row r="77" spans="1:15" s="150" customFormat="1" ht="15.6" customHeight="1">
      <c r="A77" s="34">
        <v>97081434000103</v>
      </c>
      <c r="B77" s="35" t="s">
        <v>87</v>
      </c>
      <c r="C77" s="36">
        <v>4.1944775000000002E-4</v>
      </c>
      <c r="D77" s="37">
        <v>36929.47</v>
      </c>
      <c r="E77" s="38">
        <v>36929.47</v>
      </c>
      <c r="F77" s="39">
        <v>0</v>
      </c>
      <c r="G77" s="35" t="s">
        <v>145</v>
      </c>
      <c r="H77" s="152"/>
      <c r="I77" s="235"/>
      <c r="J77" s="234"/>
      <c r="K77" s="116"/>
      <c r="L77" s="119"/>
      <c r="M77" s="149"/>
      <c r="N77" s="149"/>
      <c r="O77" s="149"/>
    </row>
    <row r="78" spans="1:15" s="150" customFormat="1" ht="15.6" customHeight="1">
      <c r="A78" s="34">
        <v>97839922000129</v>
      </c>
      <c r="B78" s="35" t="s">
        <v>74</v>
      </c>
      <c r="C78" s="36">
        <v>3.35024302E-4</v>
      </c>
      <c r="D78" s="37">
        <v>29496.57</v>
      </c>
      <c r="E78" s="38">
        <v>29496.57</v>
      </c>
      <c r="F78" s="39">
        <v>0</v>
      </c>
      <c r="G78" s="35" t="s">
        <v>145</v>
      </c>
      <c r="H78" s="152"/>
      <c r="I78" s="235"/>
      <c r="J78" s="234"/>
      <c r="K78" s="116"/>
      <c r="L78" s="119"/>
      <c r="M78" s="149"/>
      <c r="N78" s="149"/>
      <c r="O78" s="149"/>
    </row>
    <row r="79" spans="1:15" s="150" customFormat="1" ht="15.6" customHeight="1">
      <c r="A79" s="34">
        <v>9257558000121</v>
      </c>
      <c r="B79" s="35" t="s">
        <v>88</v>
      </c>
      <c r="C79" s="36">
        <v>9.8379105099999993E-4</v>
      </c>
      <c r="D79" s="37">
        <v>86615.99</v>
      </c>
      <c r="E79" s="38">
        <v>86615.99</v>
      </c>
      <c r="F79" s="39">
        <v>0</v>
      </c>
      <c r="G79" s="35" t="s">
        <v>145</v>
      </c>
      <c r="H79" s="152"/>
      <c r="I79" s="235"/>
      <c r="J79" s="234"/>
      <c r="K79" s="116"/>
      <c r="L79" s="119"/>
      <c r="M79" s="149"/>
      <c r="N79" s="149"/>
      <c r="O79" s="149"/>
    </row>
    <row r="80" spans="1:15" s="150" customFormat="1" ht="15.6" customHeight="1">
      <c r="A80" s="34">
        <v>95824322000161</v>
      </c>
      <c r="B80" s="35" t="s">
        <v>89</v>
      </c>
      <c r="C80" s="36">
        <v>1.9564366500000001E-4</v>
      </c>
      <c r="D80" s="37">
        <v>17225.07</v>
      </c>
      <c r="E80" s="38">
        <v>17225.07</v>
      </c>
      <c r="F80" s="39">
        <v>0</v>
      </c>
      <c r="G80" s="35" t="s">
        <v>145</v>
      </c>
      <c r="H80" s="152"/>
      <c r="I80" s="235"/>
      <c r="J80" s="234"/>
      <c r="K80" s="116"/>
      <c r="L80" s="119"/>
      <c r="M80" s="149"/>
      <c r="N80" s="149"/>
      <c r="O80" s="149"/>
    </row>
    <row r="81" spans="1:15" s="150" customFormat="1" ht="15.6" customHeight="1">
      <c r="A81" s="34">
        <v>90660754000160</v>
      </c>
      <c r="B81" s="35" t="s">
        <v>75</v>
      </c>
      <c r="C81" s="36">
        <v>1.1370448979999999E-3</v>
      </c>
      <c r="D81" s="37">
        <v>100108.93</v>
      </c>
      <c r="E81" s="38">
        <v>100108.93</v>
      </c>
      <c r="F81" s="39">
        <v>0</v>
      </c>
      <c r="G81" s="35" t="s">
        <v>145</v>
      </c>
      <c r="H81" s="152"/>
      <c r="I81" s="235"/>
      <c r="J81" s="234"/>
      <c r="K81" s="116"/>
      <c r="L81" s="119"/>
      <c r="M81" s="149"/>
      <c r="N81" s="149"/>
      <c r="O81" s="149"/>
    </row>
    <row r="82" spans="1:15" s="150" customFormat="1" ht="15.6" customHeight="1">
      <c r="A82" s="34">
        <v>91950261000128</v>
      </c>
      <c r="B82" s="35" t="s">
        <v>77</v>
      </c>
      <c r="C82" s="36">
        <v>3.31329747E-4</v>
      </c>
      <c r="D82" s="37">
        <v>29171.29</v>
      </c>
      <c r="E82" s="38">
        <v>29171.29</v>
      </c>
      <c r="F82" s="39">
        <v>0</v>
      </c>
      <c r="G82" s="35" t="s">
        <v>145</v>
      </c>
      <c r="H82" s="152"/>
      <c r="I82" s="235"/>
      <c r="J82" s="234"/>
      <c r="K82" s="116"/>
      <c r="L82" s="119"/>
      <c r="M82" s="149"/>
      <c r="N82" s="149"/>
      <c r="O82" s="149"/>
    </row>
    <row r="83" spans="1:15" s="150" customFormat="1" ht="15.6" customHeight="1">
      <c r="A83" s="34">
        <v>89435598000155</v>
      </c>
      <c r="B83" s="35" t="s">
        <v>90</v>
      </c>
      <c r="C83" s="36">
        <v>2.3856106599999999E-4</v>
      </c>
      <c r="D83" s="37">
        <v>21003.65</v>
      </c>
      <c r="E83" s="38">
        <v>21003.65</v>
      </c>
      <c r="F83" s="39">
        <v>0</v>
      </c>
      <c r="G83" s="35" t="s">
        <v>145</v>
      </c>
      <c r="H83" s="152"/>
      <c r="I83" s="235"/>
      <c r="J83" s="234"/>
      <c r="K83" s="116"/>
      <c r="L83" s="119"/>
      <c r="M83" s="149"/>
      <c r="N83" s="149"/>
      <c r="O83" s="149"/>
    </row>
    <row r="84" spans="1:15" s="150" customFormat="1" ht="15.6" customHeight="1">
      <c r="A84" s="34">
        <v>97505838000179</v>
      </c>
      <c r="B84" s="35" t="s">
        <v>110</v>
      </c>
      <c r="C84" s="36">
        <v>1.74976509E-4</v>
      </c>
      <c r="D84" s="37">
        <v>15405.47</v>
      </c>
      <c r="E84" s="38">
        <v>15405.47</v>
      </c>
      <c r="F84" s="39">
        <v>0</v>
      </c>
      <c r="G84" s="35" t="s">
        <v>145</v>
      </c>
      <c r="H84" s="152"/>
      <c r="I84" s="235"/>
      <c r="J84" s="234"/>
      <c r="K84" s="116"/>
      <c r="L84" s="119"/>
      <c r="M84" s="149"/>
      <c r="N84" s="149"/>
      <c r="O84" s="149"/>
    </row>
    <row r="85" spans="1:15" s="150" customFormat="1" ht="15.6" customHeight="1">
      <c r="A85" s="34">
        <v>98042963000152</v>
      </c>
      <c r="B85" s="35" t="s">
        <v>91</v>
      </c>
      <c r="C85" s="36">
        <v>1.14914204E-4</v>
      </c>
      <c r="D85" s="37">
        <v>10117.4</v>
      </c>
      <c r="E85" s="38">
        <v>10117.4</v>
      </c>
      <c r="F85" s="39">
        <v>0</v>
      </c>
      <c r="G85" s="35" t="s">
        <v>145</v>
      </c>
      <c r="H85" s="152"/>
      <c r="I85" s="235"/>
      <c r="J85" s="234"/>
      <c r="K85" s="116"/>
      <c r="L85" s="119"/>
      <c r="M85" s="149"/>
      <c r="N85" s="149"/>
      <c r="O85" s="149"/>
    </row>
    <row r="86" spans="1:15" s="150" customFormat="1" ht="15.6" customHeight="1">
      <c r="A86" s="34">
        <v>55188502000180</v>
      </c>
      <c r="B86" s="35" t="s">
        <v>92</v>
      </c>
      <c r="C86" s="36">
        <v>6.9766191000000005E-5</v>
      </c>
      <c r="D86" s="37">
        <v>6142.43</v>
      </c>
      <c r="E86" s="38">
        <v>6142.43</v>
      </c>
      <c r="F86" s="39">
        <v>0</v>
      </c>
      <c r="G86" s="35" t="s">
        <v>145</v>
      </c>
      <c r="H86" s="152"/>
      <c r="I86" s="235"/>
      <c r="J86" s="234"/>
      <c r="K86" s="116"/>
      <c r="L86" s="119"/>
      <c r="M86" s="149"/>
      <c r="N86" s="149"/>
      <c r="O86" s="149"/>
    </row>
    <row r="87" spans="1:15" s="150" customFormat="1" ht="15.6" customHeight="1">
      <c r="A87" s="34">
        <v>86444163000189</v>
      </c>
      <c r="B87" s="35" t="s">
        <v>93</v>
      </c>
      <c r="C87" s="36">
        <v>4.4839721600000001E-4</v>
      </c>
      <c r="D87" s="37">
        <v>39478.269999999997</v>
      </c>
      <c r="E87" s="38">
        <v>39478.269999999997</v>
      </c>
      <c r="F87" s="39">
        <v>0</v>
      </c>
      <c r="G87" s="35" t="s">
        <v>145</v>
      </c>
      <c r="H87" s="152"/>
      <c r="I87" s="235"/>
      <c r="J87" s="234"/>
      <c r="K87" s="116"/>
      <c r="L87" s="119"/>
      <c r="M87" s="149"/>
      <c r="N87" s="149"/>
      <c r="O87" s="149"/>
    </row>
    <row r="88" spans="1:15" s="150" customFormat="1" ht="15.6" customHeight="1">
      <c r="A88" s="34">
        <v>11615872000180</v>
      </c>
      <c r="B88" s="35" t="s">
        <v>94</v>
      </c>
      <c r="C88" s="36">
        <v>2.3555174E-5</v>
      </c>
      <c r="D88" s="37">
        <v>2073.87</v>
      </c>
      <c r="E88" s="38">
        <v>2073.87</v>
      </c>
      <c r="F88" s="39">
        <v>0</v>
      </c>
      <c r="G88" s="35" t="s">
        <v>145</v>
      </c>
      <c r="H88" s="152"/>
      <c r="I88" s="235"/>
      <c r="J88" s="234"/>
      <c r="K88" s="116"/>
      <c r="L88" s="119"/>
      <c r="M88" s="149"/>
      <c r="N88" s="149"/>
      <c r="O88" s="149"/>
    </row>
    <row r="89" spans="1:15" s="150" customFormat="1" ht="15.6" customHeight="1">
      <c r="A89" s="34">
        <v>11810343000138</v>
      </c>
      <c r="B89" s="35" t="s">
        <v>108</v>
      </c>
      <c r="C89" s="36">
        <v>1.61714591E-4</v>
      </c>
      <c r="D89" s="37">
        <v>14237.85</v>
      </c>
      <c r="E89" s="38">
        <v>14237.85</v>
      </c>
      <c r="F89" s="39">
        <v>0</v>
      </c>
      <c r="G89" s="35" t="s">
        <v>145</v>
      </c>
      <c r="H89" s="152"/>
      <c r="I89" s="235"/>
      <c r="J89" s="234"/>
      <c r="K89" s="116"/>
      <c r="L89" s="119"/>
      <c r="M89" s="149"/>
      <c r="N89" s="149"/>
      <c r="O89" s="149"/>
    </row>
    <row r="90" spans="1:15" s="150" customFormat="1" ht="15.6" customHeight="1">
      <c r="A90" s="34">
        <v>78829843000192</v>
      </c>
      <c r="B90" s="35" t="s">
        <v>109</v>
      </c>
      <c r="C90" s="36">
        <v>1.3689844300000001E-4</v>
      </c>
      <c r="D90" s="37">
        <v>12052.96</v>
      </c>
      <c r="E90" s="38">
        <v>12052.96</v>
      </c>
      <c r="F90" s="39">
        <v>0</v>
      </c>
      <c r="G90" s="35" t="s">
        <v>145</v>
      </c>
      <c r="H90" s="152"/>
      <c r="I90" s="235"/>
      <c r="J90" s="234"/>
      <c r="K90" s="116"/>
      <c r="L90" s="119"/>
      <c r="M90" s="149"/>
      <c r="N90" s="149"/>
      <c r="O90" s="149"/>
    </row>
    <row r="91" spans="1:15" s="150" customFormat="1" ht="15.6" customHeight="1">
      <c r="A91" s="34">
        <v>52777034000190</v>
      </c>
      <c r="B91" s="35" t="s">
        <v>95</v>
      </c>
      <c r="C91" s="36">
        <v>3.5969427200000003E-4</v>
      </c>
      <c r="D91" s="37">
        <v>31668.59</v>
      </c>
      <c r="E91" s="38">
        <v>31668.59</v>
      </c>
      <c r="F91" s="39">
        <v>0</v>
      </c>
      <c r="G91" s="35" t="s">
        <v>145</v>
      </c>
      <c r="H91" s="152"/>
      <c r="I91" s="235"/>
      <c r="J91" s="234"/>
      <c r="K91" s="116"/>
      <c r="L91" s="119"/>
      <c r="M91" s="149"/>
      <c r="N91" s="149"/>
      <c r="O91" s="149"/>
    </row>
    <row r="92" spans="1:15">
      <c r="E92" s="155"/>
    </row>
    <row r="93" spans="1:15">
      <c r="F93" s="155"/>
    </row>
  </sheetData>
  <printOptions horizontalCentered="1"/>
  <pageMargins left="0.23622047244094491" right="0.23622047244094491" top="0.59055118110236227" bottom="0.78740157480314965" header="0.31496062992125984" footer="0.31496062992125984"/>
  <pageSetup paperSize="9" scale="57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A85B-0A36-469B-B1A5-0A870DF3DDF0}">
  <sheetPr>
    <pageSetUpPr fitToPage="1"/>
  </sheetPr>
  <dimension ref="A1:H93"/>
  <sheetViews>
    <sheetView showGridLines="0" zoomScale="90" zoomScaleNormal="90" workbookViewId="0"/>
  </sheetViews>
  <sheetFormatPr defaultColWidth="7.25" defaultRowHeight="12.75"/>
  <cols>
    <col min="1" max="1" width="18.375" style="221" customWidth="1"/>
    <col min="2" max="2" width="19" style="221" customWidth="1"/>
    <col min="3" max="3" width="18.125" style="222" customWidth="1"/>
    <col min="4" max="4" width="14.25" style="221" customWidth="1"/>
    <col min="5" max="5" width="15.125" style="221" customWidth="1"/>
    <col min="6" max="6" width="17.25" style="221" bestFit="1" customWidth="1"/>
    <col min="7" max="7" width="19.25" style="224" bestFit="1" customWidth="1"/>
    <col min="8" max="8" width="9.875" style="225" customWidth="1"/>
    <col min="9" max="16384" width="7.25" style="221"/>
  </cols>
  <sheetData>
    <row r="1" spans="1:8" s="158" customFormat="1" ht="14.25"/>
    <row r="2" spans="1:8" s="161" customFormat="1" ht="21" customHeight="1">
      <c r="A2" s="158"/>
      <c r="B2" s="160" t="s">
        <v>125</v>
      </c>
      <c r="F2" s="162"/>
    </row>
    <row r="3" spans="1:8" s="161" customFormat="1" ht="18.600000000000001" customHeight="1">
      <c r="A3" s="158"/>
      <c r="B3" s="160" t="s">
        <v>126</v>
      </c>
    </row>
    <row r="4" spans="1:8" s="161" customFormat="1" ht="15" customHeight="1">
      <c r="F4" s="163"/>
      <c r="G4" s="163"/>
      <c r="H4" s="163"/>
    </row>
    <row r="5" spans="1:8" s="161" customFormat="1" ht="16.5" customHeight="1">
      <c r="A5" s="165"/>
      <c r="B5" s="166" t="s">
        <v>160</v>
      </c>
      <c r="C5" s="165"/>
      <c r="D5" s="165"/>
      <c r="E5" s="165"/>
      <c r="F5" s="165"/>
      <c r="G5" s="165"/>
      <c r="H5" s="167"/>
    </row>
    <row r="6" spans="1:8" s="161" customFormat="1" ht="14.25">
      <c r="C6" s="168"/>
      <c r="D6" s="169" t="s">
        <v>30</v>
      </c>
      <c r="E6" s="169"/>
      <c r="F6" s="170"/>
      <c r="G6" s="171"/>
      <c r="H6" s="172"/>
    </row>
    <row r="7" spans="1:8" s="173" customFormat="1" ht="25.5" customHeight="1">
      <c r="C7" s="174"/>
      <c r="D7" s="175" t="s">
        <v>128</v>
      </c>
      <c r="E7" s="175" t="s">
        <v>129</v>
      </c>
      <c r="F7" s="175" t="s">
        <v>130</v>
      </c>
      <c r="G7" s="176"/>
      <c r="H7" s="177"/>
    </row>
    <row r="8" spans="1:8" s="173" customFormat="1" ht="15" customHeight="1">
      <c r="C8" s="178" t="s">
        <v>131</v>
      </c>
      <c r="D8" s="178">
        <v>108610430.61</v>
      </c>
      <c r="E8" s="179">
        <v>1</v>
      </c>
      <c r="F8" s="180">
        <v>75</v>
      </c>
      <c r="G8" s="176"/>
      <c r="H8" s="177"/>
    </row>
    <row r="9" spans="1:8" s="173" customFormat="1" ht="15" customHeight="1">
      <c r="C9" s="181" t="s">
        <v>132</v>
      </c>
      <c r="D9" s="182"/>
      <c r="E9" s="183" t="s">
        <v>19</v>
      </c>
      <c r="F9" s="183" t="s">
        <v>19</v>
      </c>
      <c r="G9" s="176"/>
      <c r="H9" s="177"/>
    </row>
    <row r="10" spans="1:8" s="173" customFormat="1" ht="15" customHeight="1">
      <c r="C10" s="184" t="s">
        <v>133</v>
      </c>
      <c r="D10" s="185">
        <v>21756100.260000013</v>
      </c>
      <c r="E10" s="186" t="s">
        <v>19</v>
      </c>
      <c r="F10" s="186" t="s">
        <v>19</v>
      </c>
      <c r="G10" s="176"/>
      <c r="H10" s="177"/>
    </row>
    <row r="11" spans="1:8" s="173" customFormat="1" ht="15" customHeight="1">
      <c r="B11" s="187"/>
      <c r="C11" s="184" t="s">
        <v>134</v>
      </c>
      <c r="D11" s="185">
        <v>86851578.929999977</v>
      </c>
      <c r="E11" s="186" t="s">
        <v>19</v>
      </c>
      <c r="F11" s="186" t="s">
        <v>19</v>
      </c>
      <c r="G11" s="188"/>
      <c r="H11" s="177"/>
    </row>
    <row r="12" spans="1:8" s="173" customFormat="1" ht="15" customHeight="1">
      <c r="C12" s="189" t="s">
        <v>135</v>
      </c>
      <c r="D12" s="190">
        <v>2548022.1199999996</v>
      </c>
      <c r="E12" s="191" t="s">
        <v>19</v>
      </c>
      <c r="F12" s="192" t="s">
        <v>19</v>
      </c>
      <c r="G12" s="188"/>
      <c r="H12" s="177"/>
    </row>
    <row r="13" spans="1:8" s="173" customFormat="1" ht="15" customHeight="1">
      <c r="B13" s="193"/>
      <c r="C13" s="189" t="s">
        <v>136</v>
      </c>
      <c r="D13" s="190">
        <v>111155701.31</v>
      </c>
      <c r="E13" s="191">
        <v>1.0234348642732078</v>
      </c>
      <c r="F13" s="192" t="s">
        <v>19</v>
      </c>
      <c r="G13" s="194"/>
      <c r="H13" s="194"/>
    </row>
    <row r="14" spans="1:8" s="173" customFormat="1" ht="15" customHeight="1">
      <c r="B14" s="195"/>
      <c r="C14" s="196" t="s">
        <v>137</v>
      </c>
      <c r="D14" s="197">
        <v>0</v>
      </c>
      <c r="E14" s="198">
        <v>0</v>
      </c>
      <c r="F14" s="199" t="s">
        <v>19</v>
      </c>
      <c r="G14" s="188"/>
      <c r="H14" s="177"/>
    </row>
    <row r="15" spans="1:8" s="173" customFormat="1" ht="13.5">
      <c r="A15" s="200"/>
      <c r="B15" s="200"/>
      <c r="G15" s="176"/>
      <c r="H15" s="177"/>
    </row>
    <row r="16" spans="1:8" s="173" customFormat="1" ht="15" customHeight="1">
      <c r="A16" s="201"/>
      <c r="B16" s="201"/>
      <c r="C16" s="202">
        <v>0.99999999999999967</v>
      </c>
      <c r="D16" s="201">
        <v>108610430.61</v>
      </c>
      <c r="E16" s="201">
        <v>108610430.61</v>
      </c>
      <c r="F16" s="201">
        <v>0</v>
      </c>
      <c r="G16" s="201">
        <v>-2545270.700000003</v>
      </c>
      <c r="H16" s="177"/>
    </row>
    <row r="17" spans="1:8" s="207" customFormat="1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05"/>
    </row>
    <row r="18" spans="1:8" s="207" customFormat="1" ht="15.6" customHeight="1">
      <c r="A18" s="208">
        <v>3034433000156</v>
      </c>
      <c r="B18" s="209" t="s">
        <v>78</v>
      </c>
      <c r="C18" s="210">
        <v>0</v>
      </c>
      <c r="D18" s="211">
        <v>108610430.61</v>
      </c>
      <c r="E18" s="211">
        <v>108610430.61</v>
      </c>
      <c r="F18" s="212">
        <v>0</v>
      </c>
      <c r="G18" s="209"/>
      <c r="H18" s="213"/>
    </row>
    <row r="19" spans="1:8" s="207" customFormat="1" ht="15.6" customHeight="1">
      <c r="A19" s="214">
        <v>2016440000162</v>
      </c>
      <c r="B19" s="215" t="s">
        <v>39</v>
      </c>
      <c r="C19" s="216">
        <v>3.9513440061999999E-2</v>
      </c>
      <c r="D19" s="217">
        <v>4291571.74</v>
      </c>
      <c r="E19" s="218">
        <v>4291571.74</v>
      </c>
      <c r="F19" s="219">
        <v>0</v>
      </c>
      <c r="G19" s="215" t="s">
        <v>145</v>
      </c>
      <c r="H19" s="220"/>
    </row>
    <row r="20" spans="1:8" s="207" customFormat="1" ht="15.6" customHeight="1">
      <c r="A20" s="214">
        <v>2341467000120</v>
      </c>
      <c r="B20" s="215" t="s">
        <v>68</v>
      </c>
      <c r="C20" s="216">
        <v>1.3997050297E-2</v>
      </c>
      <c r="D20" s="217">
        <v>1520225.66</v>
      </c>
      <c r="E20" s="218">
        <v>1520225.66</v>
      </c>
      <c r="F20" s="219">
        <v>0</v>
      </c>
      <c r="G20" s="215" t="s">
        <v>145</v>
      </c>
      <c r="H20" s="220"/>
    </row>
    <row r="21" spans="1:8" s="207" customFormat="1" ht="15.6" customHeight="1">
      <c r="A21" s="214">
        <v>33050071000158</v>
      </c>
      <c r="B21" s="215" t="s">
        <v>47</v>
      </c>
      <c r="C21" s="216">
        <v>2.2854533916000001E-2</v>
      </c>
      <c r="D21" s="217">
        <v>2482240.77</v>
      </c>
      <c r="E21" s="218">
        <v>2482240.77</v>
      </c>
      <c r="F21" s="219">
        <v>0</v>
      </c>
      <c r="G21" s="215" t="s">
        <v>145</v>
      </c>
      <c r="H21" s="220"/>
    </row>
    <row r="22" spans="1:8" s="207" customFormat="1" ht="15.6" customHeight="1">
      <c r="A22" s="214">
        <v>2302100000106</v>
      </c>
      <c r="B22" s="215" t="s">
        <v>50</v>
      </c>
      <c r="C22" s="216">
        <v>1.9214191844E-2</v>
      </c>
      <c r="D22" s="217">
        <v>2086861.65</v>
      </c>
      <c r="E22" s="218">
        <v>2086861.65</v>
      </c>
      <c r="F22" s="219">
        <v>0</v>
      </c>
      <c r="G22" s="215" t="s">
        <v>145</v>
      </c>
      <c r="H22" s="220"/>
    </row>
    <row r="23" spans="1:8" s="207" customFormat="1" ht="15.6" customHeight="1">
      <c r="A23" s="214">
        <v>7282377000120</v>
      </c>
      <c r="B23" s="215" t="s">
        <v>70</v>
      </c>
      <c r="C23" s="216">
        <v>7.0732263530000001E-3</v>
      </c>
      <c r="D23" s="217">
        <v>768226.16</v>
      </c>
      <c r="E23" s="218">
        <v>768226.16</v>
      </c>
      <c r="F23" s="219">
        <v>0</v>
      </c>
      <c r="G23" s="215" t="s">
        <v>145</v>
      </c>
      <c r="H23" s="220"/>
    </row>
    <row r="24" spans="1:8" s="207" customFormat="1" ht="15.6" customHeight="1">
      <c r="A24" s="214">
        <v>5965546000109</v>
      </c>
      <c r="B24" s="215" t="s">
        <v>25</v>
      </c>
      <c r="C24" s="216">
        <v>4.2514139520000004E-3</v>
      </c>
      <c r="D24" s="217">
        <v>461747.9</v>
      </c>
      <c r="E24" s="218">
        <v>461747.9</v>
      </c>
      <c r="F24" s="219">
        <v>0</v>
      </c>
      <c r="G24" s="215" t="s">
        <v>145</v>
      </c>
      <c r="H24" s="220"/>
    </row>
    <row r="25" spans="1:8" s="207" customFormat="1" ht="15.6" customHeight="1">
      <c r="A25" s="214">
        <v>12272084000100</v>
      </c>
      <c r="B25" s="215" t="s">
        <v>24</v>
      </c>
      <c r="C25" s="216">
        <v>9.6228374579999994E-3</v>
      </c>
      <c r="D25" s="217">
        <v>1045140.52</v>
      </c>
      <c r="E25" s="218">
        <v>1045140.52</v>
      </c>
      <c r="F25" s="219">
        <v>0</v>
      </c>
      <c r="G25" s="215" t="s">
        <v>145</v>
      </c>
      <c r="H25" s="220"/>
    </row>
    <row r="26" spans="1:8" s="207" customFormat="1" ht="15.6" customHeight="1">
      <c r="A26" s="214">
        <v>7522669000192</v>
      </c>
      <c r="B26" s="215" t="s">
        <v>45</v>
      </c>
      <c r="C26" s="216">
        <v>9.6607639442000001E-2</v>
      </c>
      <c r="D26" s="217">
        <v>10492597.32</v>
      </c>
      <c r="E26" s="218">
        <v>10492597.32</v>
      </c>
      <c r="F26" s="219">
        <v>0</v>
      </c>
      <c r="G26" s="215" t="s">
        <v>145</v>
      </c>
      <c r="H26" s="220"/>
    </row>
    <row r="27" spans="1:8" s="207" customFormat="1" ht="15.6" customHeight="1">
      <c r="A27" s="214">
        <v>8467115000100</v>
      </c>
      <c r="B27" s="215" t="s">
        <v>59</v>
      </c>
      <c r="C27" s="216">
        <v>1.5007496157E-2</v>
      </c>
      <c r="D27" s="217">
        <v>1629970.62</v>
      </c>
      <c r="E27" s="218">
        <v>1629970.62</v>
      </c>
      <c r="F27" s="219">
        <v>0</v>
      </c>
      <c r="G27" s="215" t="s">
        <v>145</v>
      </c>
      <c r="H27" s="220"/>
    </row>
    <row r="28" spans="1:8" s="207" customFormat="1" ht="15.6" customHeight="1">
      <c r="A28" s="214">
        <v>8336783000190</v>
      </c>
      <c r="B28" s="215" t="s">
        <v>37</v>
      </c>
      <c r="C28" s="216">
        <v>3.6571516728999998E-2</v>
      </c>
      <c r="D28" s="217">
        <v>3972048.18</v>
      </c>
      <c r="E28" s="218">
        <v>3972048.18</v>
      </c>
      <c r="F28" s="219">
        <v>0</v>
      </c>
      <c r="G28" s="215" t="s">
        <v>145</v>
      </c>
      <c r="H28" s="220"/>
    </row>
    <row r="29" spans="1:8" s="207" customFormat="1" ht="15.6" customHeight="1">
      <c r="A29" s="214">
        <v>1543032000104</v>
      </c>
      <c r="B29" s="215" t="s">
        <v>64</v>
      </c>
      <c r="C29" s="216">
        <v>2.9516596076000001E-2</v>
      </c>
      <c r="D29" s="217">
        <v>3205810.21</v>
      </c>
      <c r="E29" s="218">
        <v>3205810.21</v>
      </c>
      <c r="F29" s="219">
        <v>0</v>
      </c>
      <c r="G29" s="215" t="s">
        <v>145</v>
      </c>
      <c r="H29" s="220"/>
    </row>
    <row r="30" spans="1:8" s="207" customFormat="1" ht="15.6" customHeight="1">
      <c r="A30" s="214">
        <v>4895728000180</v>
      </c>
      <c r="B30" s="215" t="s">
        <v>22</v>
      </c>
      <c r="C30" s="216">
        <v>2.6173469841E-2</v>
      </c>
      <c r="D30" s="217">
        <v>2842711.83</v>
      </c>
      <c r="E30" s="218">
        <v>2842711.83</v>
      </c>
      <c r="F30" s="219">
        <v>0</v>
      </c>
      <c r="G30" s="215" t="s">
        <v>145</v>
      </c>
      <c r="H30" s="220"/>
    </row>
    <row r="31" spans="1:8" s="207" customFormat="1" ht="15.6" customHeight="1">
      <c r="A31" s="214">
        <v>10835932000108</v>
      </c>
      <c r="B31" s="215" t="s">
        <v>48</v>
      </c>
      <c r="C31" s="216">
        <v>5.5441047108999997E-2</v>
      </c>
      <c r="D31" s="217">
        <v>6021476</v>
      </c>
      <c r="E31" s="218">
        <v>6021476</v>
      </c>
      <c r="F31" s="219">
        <v>0</v>
      </c>
      <c r="G31" s="215" t="s">
        <v>145</v>
      </c>
      <c r="H31" s="220"/>
    </row>
    <row r="32" spans="1:8" s="207" customFormat="1" ht="15.6" customHeight="1">
      <c r="A32" s="214">
        <v>25086034000171</v>
      </c>
      <c r="B32" s="215" t="s">
        <v>55</v>
      </c>
      <c r="C32" s="216">
        <v>6.1115267319999996E-3</v>
      </c>
      <c r="D32" s="217">
        <v>663775.55000000005</v>
      </c>
      <c r="E32" s="218">
        <v>663775.55000000005</v>
      </c>
      <c r="F32" s="219">
        <v>0</v>
      </c>
      <c r="G32" s="215" t="s">
        <v>145</v>
      </c>
      <c r="H32" s="220"/>
    </row>
    <row r="33" spans="1:8" s="207" customFormat="1" ht="15.6" customHeight="1">
      <c r="A33" s="214">
        <v>6272793000184</v>
      </c>
      <c r="B33" s="215" t="s">
        <v>53</v>
      </c>
      <c r="C33" s="216">
        <v>1.8353176567000001E-2</v>
      </c>
      <c r="D33" s="217">
        <v>1993346.41</v>
      </c>
      <c r="E33" s="218">
        <v>1993346.41</v>
      </c>
      <c r="F33" s="219">
        <v>0</v>
      </c>
      <c r="G33" s="215" t="s">
        <v>145</v>
      </c>
      <c r="H33" s="220"/>
    </row>
    <row r="34" spans="1:8" s="207" customFormat="1" ht="15.6" customHeight="1">
      <c r="A34" s="214">
        <v>3467321000199</v>
      </c>
      <c r="B34" s="215" t="s">
        <v>52</v>
      </c>
      <c r="C34" s="216">
        <v>1.9768831758999999E-2</v>
      </c>
      <c r="D34" s="217">
        <v>2147101.33</v>
      </c>
      <c r="E34" s="218">
        <v>2147101.33</v>
      </c>
      <c r="F34" s="219">
        <v>0</v>
      </c>
      <c r="G34" s="215" t="s">
        <v>145</v>
      </c>
      <c r="H34" s="220"/>
    </row>
    <row r="35" spans="1:8" s="207" customFormat="1" ht="15.6" customHeight="1">
      <c r="A35" s="214">
        <v>6981180000116</v>
      </c>
      <c r="B35" s="215" t="s">
        <v>28</v>
      </c>
      <c r="C35" s="216">
        <v>6.2296749695E-2</v>
      </c>
      <c r="D35" s="217">
        <v>6766076.8099999996</v>
      </c>
      <c r="E35" s="218">
        <v>6766076.8099999996</v>
      </c>
      <c r="F35" s="219">
        <v>0</v>
      </c>
      <c r="G35" s="215" t="s">
        <v>145</v>
      </c>
      <c r="H35" s="220"/>
    </row>
    <row r="36" spans="1:8" s="207" customFormat="1" ht="15.6" customHeight="1">
      <c r="A36" s="214">
        <v>6840748000189</v>
      </c>
      <c r="B36" s="215" t="s">
        <v>27</v>
      </c>
      <c r="C36" s="216">
        <v>9.7367799209999994E-3</v>
      </c>
      <c r="D36" s="217">
        <v>1057515.8600000001</v>
      </c>
      <c r="E36" s="218">
        <v>1057515.8600000001</v>
      </c>
      <c r="F36" s="219">
        <v>0</v>
      </c>
      <c r="G36" s="215" t="s">
        <v>145</v>
      </c>
      <c r="H36" s="220"/>
    </row>
    <row r="37" spans="1:8" s="207" customFormat="1" ht="15.6" customHeight="1">
      <c r="A37" s="214">
        <v>5914650000166</v>
      </c>
      <c r="B37" s="215" t="s">
        <v>71</v>
      </c>
      <c r="C37" s="216">
        <v>9.7679257329999995E-3</v>
      </c>
      <c r="D37" s="217">
        <v>1060898.6200000001</v>
      </c>
      <c r="E37" s="218">
        <v>1060898.6200000001</v>
      </c>
      <c r="F37" s="219">
        <v>0</v>
      </c>
      <c r="G37" s="215" t="s">
        <v>145</v>
      </c>
      <c r="H37" s="220"/>
    </row>
    <row r="38" spans="1:8" s="207" customFormat="1" ht="15.6" customHeight="1">
      <c r="A38" s="214">
        <v>15139629000194</v>
      </c>
      <c r="B38" s="215" t="s">
        <v>38</v>
      </c>
      <c r="C38" s="216">
        <v>4.4809023061999999E-2</v>
      </c>
      <c r="D38" s="217">
        <v>4866727.29</v>
      </c>
      <c r="E38" s="218">
        <v>4866727.29</v>
      </c>
      <c r="F38" s="219">
        <v>0</v>
      </c>
      <c r="G38" s="215" t="s">
        <v>145</v>
      </c>
      <c r="H38" s="220"/>
    </row>
    <row r="39" spans="1:8" s="207" customFormat="1" ht="15.6" customHeight="1">
      <c r="A39" s="214">
        <v>7047251000170</v>
      </c>
      <c r="B39" s="215" t="s">
        <v>49</v>
      </c>
      <c r="C39" s="216">
        <v>2.8855373673E-2</v>
      </c>
      <c r="D39" s="217">
        <v>3133994.56</v>
      </c>
      <c r="E39" s="218">
        <v>3133994.56</v>
      </c>
      <c r="F39" s="219">
        <v>0</v>
      </c>
      <c r="G39" s="215" t="s">
        <v>145</v>
      </c>
      <c r="H39" s="220"/>
    </row>
    <row r="40" spans="1:8" s="207" customFormat="1" ht="15.6" customHeight="1">
      <c r="A40" s="214">
        <v>4368898000106</v>
      </c>
      <c r="B40" s="215" t="s">
        <v>26</v>
      </c>
      <c r="C40" s="216">
        <v>4.1980763582000001E-2</v>
      </c>
      <c r="D40" s="217">
        <v>4559548.8099999996</v>
      </c>
      <c r="E40" s="218">
        <v>4559548.8099999996</v>
      </c>
      <c r="F40" s="219">
        <v>0</v>
      </c>
      <c r="G40" s="215" t="s">
        <v>145</v>
      </c>
      <c r="H40" s="220"/>
    </row>
    <row r="41" spans="1:8" s="207" customFormat="1" ht="15.6" customHeight="1">
      <c r="A41" s="214">
        <v>8324196000181</v>
      </c>
      <c r="B41" s="215" t="s">
        <v>40</v>
      </c>
      <c r="C41" s="216">
        <v>1.7955848523000001E-2</v>
      </c>
      <c r="D41" s="217">
        <v>1950192.44</v>
      </c>
      <c r="E41" s="218">
        <v>1950192.44</v>
      </c>
      <c r="F41" s="219">
        <v>0</v>
      </c>
      <c r="G41" s="215" t="s">
        <v>145</v>
      </c>
      <c r="H41" s="220"/>
    </row>
    <row r="42" spans="1:8" s="207" customFormat="1" ht="15.6" customHeight="1">
      <c r="A42" s="214">
        <v>53859112000169</v>
      </c>
      <c r="B42" s="215" t="s">
        <v>56</v>
      </c>
      <c r="C42" s="216">
        <v>1.6803296145E-2</v>
      </c>
      <c r="D42" s="217">
        <v>1825013.23</v>
      </c>
      <c r="E42" s="218">
        <v>1825013.23</v>
      </c>
      <c r="F42" s="219">
        <v>0</v>
      </c>
      <c r="G42" s="215" t="s">
        <v>145</v>
      </c>
      <c r="H42" s="220"/>
    </row>
    <row r="43" spans="1:8" s="207" customFormat="1" ht="15.6" customHeight="1">
      <c r="A43" s="214">
        <v>33050196000188</v>
      </c>
      <c r="B43" s="215" t="s">
        <v>29</v>
      </c>
      <c r="C43" s="216">
        <v>4.5951085103E-2</v>
      </c>
      <c r="D43" s="217">
        <v>4990767.1399999997</v>
      </c>
      <c r="E43" s="218">
        <v>4990767.1399999997</v>
      </c>
      <c r="F43" s="219">
        <v>0</v>
      </c>
      <c r="G43" s="215" t="s">
        <v>145</v>
      </c>
      <c r="H43" s="220"/>
    </row>
    <row r="44" spans="1:8" s="207" customFormat="1" ht="15.6" customHeight="1">
      <c r="A44" s="214">
        <v>4172213000151</v>
      </c>
      <c r="B44" s="215" t="s">
        <v>65</v>
      </c>
      <c r="C44" s="216">
        <v>5.8827189839000003E-2</v>
      </c>
      <c r="D44" s="217">
        <v>6389246.4199999999</v>
      </c>
      <c r="E44" s="218">
        <v>6389246.4199999999</v>
      </c>
      <c r="F44" s="219">
        <v>0</v>
      </c>
      <c r="G44" s="215" t="s">
        <v>145</v>
      </c>
      <c r="H44" s="220"/>
    </row>
    <row r="45" spans="1:8" s="207" customFormat="1" ht="15.6" customHeight="1">
      <c r="A45" s="214">
        <v>23664303000104</v>
      </c>
      <c r="B45" s="215" t="s">
        <v>67</v>
      </c>
      <c r="C45" s="216">
        <v>7.8728267179999992E-3</v>
      </c>
      <c r="D45" s="217">
        <v>855071.1</v>
      </c>
      <c r="E45" s="218">
        <v>855071.1</v>
      </c>
      <c r="F45" s="219">
        <v>0</v>
      </c>
      <c r="G45" s="215" t="s">
        <v>145</v>
      </c>
      <c r="H45" s="220"/>
    </row>
    <row r="46" spans="1:8" s="207" customFormat="1" ht="15.6" customHeight="1">
      <c r="A46" s="214">
        <v>2328280000197</v>
      </c>
      <c r="B46" s="215" t="s">
        <v>57</v>
      </c>
      <c r="C46" s="216">
        <v>2.532516605E-2</v>
      </c>
      <c r="D46" s="217">
        <v>2750577.19</v>
      </c>
      <c r="E46" s="218">
        <v>2750577.19</v>
      </c>
      <c r="F46" s="219">
        <v>0</v>
      </c>
      <c r="G46" s="215" t="s">
        <v>145</v>
      </c>
      <c r="H46" s="220"/>
    </row>
    <row r="47" spans="1:8" s="207" customFormat="1" ht="15.6" customHeight="1">
      <c r="A47" s="214">
        <v>4065033000170</v>
      </c>
      <c r="B47" s="215" t="s">
        <v>69</v>
      </c>
      <c r="C47" s="216">
        <v>2.3354246602000001E-2</v>
      </c>
      <c r="D47" s="217">
        <v>2536514.7799999998</v>
      </c>
      <c r="E47" s="218">
        <v>2536514.7799999998</v>
      </c>
      <c r="F47" s="219">
        <v>0</v>
      </c>
      <c r="G47" s="215" t="s">
        <v>145</v>
      </c>
      <c r="H47" s="220"/>
    </row>
    <row r="48" spans="1:8" s="207" customFormat="1" ht="15.6" customHeight="1">
      <c r="A48" s="214">
        <v>61695227000193</v>
      </c>
      <c r="B48" s="215" t="s">
        <v>23</v>
      </c>
      <c r="C48" s="216">
        <v>7.4565851589999996E-2</v>
      </c>
      <c r="D48" s="217">
        <v>8098629.25</v>
      </c>
      <c r="E48" s="218">
        <v>8098629.25</v>
      </c>
      <c r="F48" s="219">
        <v>0</v>
      </c>
      <c r="G48" s="215" t="s">
        <v>145</v>
      </c>
      <c r="H48" s="220"/>
    </row>
    <row r="49" spans="1:8" s="207" customFormat="1" ht="15.6" customHeight="1">
      <c r="A49" s="214">
        <v>8826596000195</v>
      </c>
      <c r="B49" s="215">
        <v>0</v>
      </c>
      <c r="C49" s="216">
        <v>1.2234536709999999E-3</v>
      </c>
      <c r="D49" s="217">
        <v>132879.82999999999</v>
      </c>
      <c r="E49" s="218">
        <v>132879.82999999999</v>
      </c>
      <c r="F49" s="219">
        <v>0</v>
      </c>
      <c r="G49" s="215" t="s">
        <v>145</v>
      </c>
      <c r="H49" s="220"/>
    </row>
    <row r="50" spans="1:8" s="207" customFormat="1" ht="15.6" customHeight="1">
      <c r="A50" s="214">
        <v>19527639000158</v>
      </c>
      <c r="B50" s="215" t="s">
        <v>106</v>
      </c>
      <c r="C50" s="216">
        <v>9.0494632469999992E-3</v>
      </c>
      <c r="D50" s="217">
        <v>982866.1</v>
      </c>
      <c r="E50" s="218">
        <v>982866.1</v>
      </c>
      <c r="F50" s="219">
        <v>0</v>
      </c>
      <c r="G50" s="215" t="s">
        <v>145</v>
      </c>
      <c r="H50" s="220"/>
    </row>
    <row r="51" spans="1:8" s="207" customFormat="1" ht="15.6" customHeight="1">
      <c r="A51" s="214">
        <v>9095183000140</v>
      </c>
      <c r="B51" s="215" t="s">
        <v>66</v>
      </c>
      <c r="C51" s="216">
        <v>1.0283704003000001E-2</v>
      </c>
      <c r="D51" s="217">
        <v>1116917.52</v>
      </c>
      <c r="E51" s="218">
        <v>1116917.52</v>
      </c>
      <c r="F51" s="219">
        <v>0</v>
      </c>
      <c r="G51" s="215" t="s">
        <v>145</v>
      </c>
      <c r="H51" s="220"/>
    </row>
    <row r="52" spans="1:8" s="207" customFormat="1" ht="15.6" customHeight="1">
      <c r="A52" s="214">
        <v>13017462000163</v>
      </c>
      <c r="B52" s="215" t="s">
        <v>41</v>
      </c>
      <c r="C52" s="216">
        <v>5.8305598870000003E-3</v>
      </c>
      <c r="D52" s="217">
        <v>633259.62</v>
      </c>
      <c r="E52" s="218">
        <v>633259.62</v>
      </c>
      <c r="F52" s="219">
        <v>0</v>
      </c>
      <c r="G52" s="215" t="s">
        <v>145</v>
      </c>
      <c r="H52" s="220"/>
    </row>
    <row r="53" spans="1:8" s="207" customFormat="1" ht="15.6" customHeight="1">
      <c r="A53" s="214">
        <v>15413826000150</v>
      </c>
      <c r="B53" s="215" t="s">
        <v>54</v>
      </c>
      <c r="C53" s="216">
        <v>9.3160218990000002E-3</v>
      </c>
      <c r="D53" s="217">
        <v>1011817.15</v>
      </c>
      <c r="E53" s="218">
        <v>1011817.15</v>
      </c>
      <c r="F53" s="219">
        <v>0</v>
      </c>
      <c r="G53" s="215" t="s">
        <v>145</v>
      </c>
      <c r="H53" s="220"/>
    </row>
    <row r="54" spans="1:8" s="207" customFormat="1" ht="15.6" customHeight="1">
      <c r="A54" s="214">
        <v>28152650000171</v>
      </c>
      <c r="B54" s="215" t="s">
        <v>51</v>
      </c>
      <c r="C54" s="216">
        <v>1.4995418034999999E-2</v>
      </c>
      <c r="D54" s="217">
        <v>1628658.81</v>
      </c>
      <c r="E54" s="218">
        <v>1628658.81</v>
      </c>
      <c r="F54" s="219">
        <v>0</v>
      </c>
      <c r="G54" s="215" t="s">
        <v>145</v>
      </c>
      <c r="H54" s="220"/>
    </row>
    <row r="55" spans="1:8" s="207" customFormat="1" ht="15.6" customHeight="1">
      <c r="A55" s="214">
        <v>83855973000130</v>
      </c>
      <c r="B55" s="215" t="s">
        <v>72</v>
      </c>
      <c r="C55" s="216">
        <v>4.1119347099999998E-4</v>
      </c>
      <c r="D55" s="217">
        <v>44659.9</v>
      </c>
      <c r="E55" s="218">
        <v>44659.9</v>
      </c>
      <c r="F55" s="219">
        <v>0</v>
      </c>
      <c r="G55" s="215" t="s">
        <v>145</v>
      </c>
      <c r="H55" s="220"/>
    </row>
    <row r="56" spans="1:8" s="207" customFormat="1" ht="15.6" customHeight="1">
      <c r="A56" s="214">
        <v>60444437000146</v>
      </c>
      <c r="B56" s="215" t="s">
        <v>46</v>
      </c>
      <c r="C56" s="216">
        <v>4.9602921743000003E-2</v>
      </c>
      <c r="D56" s="217">
        <v>5387394.6900000004</v>
      </c>
      <c r="E56" s="218">
        <v>5387394.6900000004</v>
      </c>
      <c r="F56" s="219">
        <v>0</v>
      </c>
      <c r="G56" s="215" t="s">
        <v>145</v>
      </c>
      <c r="H56" s="220"/>
    </row>
    <row r="57" spans="1:8" s="207" customFormat="1" ht="15.6" customHeight="1">
      <c r="A57" s="214">
        <v>75805895000130</v>
      </c>
      <c r="B57" s="215" t="s">
        <v>60</v>
      </c>
      <c r="C57" s="216">
        <v>5.20764992E-4</v>
      </c>
      <c r="D57" s="217">
        <v>56560.51</v>
      </c>
      <c r="E57" s="218">
        <v>56560.51</v>
      </c>
      <c r="F57" s="219">
        <v>0</v>
      </c>
      <c r="G57" s="215" t="s">
        <v>145</v>
      </c>
      <c r="H57" s="220"/>
    </row>
    <row r="58" spans="1:8" s="207" customFormat="1" ht="15.6" customHeight="1">
      <c r="A58" s="214">
        <v>1377555000110</v>
      </c>
      <c r="B58" s="215" t="s">
        <v>63</v>
      </c>
      <c r="C58" s="216">
        <v>2.9562446099999997E-4</v>
      </c>
      <c r="D58" s="217">
        <v>32107.9</v>
      </c>
      <c r="E58" s="218">
        <v>32107.9</v>
      </c>
      <c r="F58" s="219">
        <v>0</v>
      </c>
      <c r="G58" s="215" t="s">
        <v>145</v>
      </c>
      <c r="H58" s="220"/>
    </row>
    <row r="59" spans="1:8" s="207" customFormat="1" ht="15.6" customHeight="1">
      <c r="A59" s="214">
        <v>83647990000181</v>
      </c>
      <c r="B59" s="215" t="s">
        <v>79</v>
      </c>
      <c r="C59" s="216">
        <v>4.1593878E-4</v>
      </c>
      <c r="D59" s="217">
        <v>45175.29</v>
      </c>
      <c r="E59" s="218">
        <v>45175.29</v>
      </c>
      <c r="F59" s="219">
        <v>0</v>
      </c>
      <c r="G59" s="215" t="s">
        <v>145</v>
      </c>
      <c r="H59" s="220"/>
    </row>
    <row r="60" spans="1:8" s="207" customFormat="1" ht="15.6" customHeight="1">
      <c r="A60" s="214">
        <v>95289500000100</v>
      </c>
      <c r="B60" s="215" t="s">
        <v>61</v>
      </c>
      <c r="C60" s="216">
        <v>2.8175295699999999E-4</v>
      </c>
      <c r="D60" s="217">
        <v>30601.31</v>
      </c>
      <c r="E60" s="218">
        <v>30601.31</v>
      </c>
      <c r="F60" s="219">
        <v>0</v>
      </c>
      <c r="G60" s="215" t="s">
        <v>145</v>
      </c>
      <c r="H60" s="220"/>
    </row>
    <row r="61" spans="1:8" s="207" customFormat="1" ht="15.6" customHeight="1">
      <c r="A61" s="214">
        <v>88446034000155</v>
      </c>
      <c r="B61" s="215" t="s">
        <v>62</v>
      </c>
      <c r="C61" s="216">
        <v>3.2220800299999998E-4</v>
      </c>
      <c r="D61" s="217">
        <v>34995.15</v>
      </c>
      <c r="E61" s="218">
        <v>34995.15</v>
      </c>
      <c r="F61" s="219">
        <v>0</v>
      </c>
      <c r="G61" s="215" t="s">
        <v>145</v>
      </c>
      <c r="H61" s="220"/>
    </row>
    <row r="62" spans="1:8" s="207" customFormat="1" ht="15.6" customHeight="1">
      <c r="A62" s="214">
        <v>27485069000109</v>
      </c>
      <c r="B62" s="215" t="s">
        <v>42</v>
      </c>
      <c r="C62" s="216">
        <v>1.1947150859999999E-3</v>
      </c>
      <c r="D62" s="217">
        <v>129758.52</v>
      </c>
      <c r="E62" s="218">
        <v>129758.52</v>
      </c>
      <c r="F62" s="219">
        <v>0</v>
      </c>
      <c r="G62" s="215" t="s">
        <v>145</v>
      </c>
      <c r="H62" s="220"/>
    </row>
    <row r="63" spans="1:8" s="207" customFormat="1" ht="15.6" customHeight="1">
      <c r="A63" s="214">
        <v>79850574000109</v>
      </c>
      <c r="B63" s="215" t="s">
        <v>161</v>
      </c>
      <c r="C63" s="216">
        <v>7.3541187000000004E-5</v>
      </c>
      <c r="D63" s="217">
        <v>7987.34</v>
      </c>
      <c r="E63" s="218">
        <v>7987.34</v>
      </c>
      <c r="F63" s="219">
        <v>0</v>
      </c>
      <c r="G63" s="215" t="s">
        <v>145</v>
      </c>
      <c r="H63" s="220"/>
    </row>
    <row r="64" spans="1:8" s="207" customFormat="1" ht="15.6" customHeight="1">
      <c r="A64" s="214">
        <v>97578090000134</v>
      </c>
      <c r="B64" s="215" t="s">
        <v>44</v>
      </c>
      <c r="C64" s="216">
        <v>1.2695511800000001E-4</v>
      </c>
      <c r="D64" s="217">
        <v>13788.65</v>
      </c>
      <c r="E64" s="218">
        <v>13788.65</v>
      </c>
      <c r="F64" s="219">
        <v>0</v>
      </c>
      <c r="G64" s="215" t="s">
        <v>145</v>
      </c>
      <c r="H64" s="220"/>
    </row>
    <row r="65" spans="1:8" s="207" customFormat="1" ht="15.6" customHeight="1">
      <c r="A65" s="214">
        <v>13255658000196</v>
      </c>
      <c r="B65" s="215" t="s">
        <v>80</v>
      </c>
      <c r="C65" s="216">
        <v>8.3060143900000002E-4</v>
      </c>
      <c r="D65" s="217">
        <v>90211.98</v>
      </c>
      <c r="E65" s="218">
        <v>90211.98</v>
      </c>
      <c r="F65" s="219">
        <v>0</v>
      </c>
      <c r="G65" s="215" t="s">
        <v>145</v>
      </c>
      <c r="H65" s="220"/>
    </row>
    <row r="66" spans="1:8" s="207" customFormat="1" ht="15.6" customHeight="1">
      <c r="A66" s="214">
        <v>89889604000144</v>
      </c>
      <c r="B66" s="215" t="s">
        <v>43</v>
      </c>
      <c r="C66" s="216">
        <v>1.6032723499999999E-4</v>
      </c>
      <c r="D66" s="217">
        <v>17413.21</v>
      </c>
      <c r="E66" s="218">
        <v>17413.21</v>
      </c>
      <c r="F66" s="219">
        <v>0</v>
      </c>
      <c r="G66" s="215" t="s">
        <v>145</v>
      </c>
      <c r="H66" s="220"/>
    </row>
    <row r="67" spans="1:8" s="207" customFormat="1" ht="15.6" customHeight="1">
      <c r="A67" s="214">
        <v>50235449000107</v>
      </c>
      <c r="B67" s="215" t="s">
        <v>81</v>
      </c>
      <c r="C67" s="216">
        <v>1.10310952E-4</v>
      </c>
      <c r="D67" s="217">
        <v>11980.92</v>
      </c>
      <c r="E67" s="218">
        <v>11980.92</v>
      </c>
      <c r="F67" s="219">
        <v>0</v>
      </c>
      <c r="G67" s="215" t="s">
        <v>145</v>
      </c>
      <c r="H67" s="220"/>
    </row>
    <row r="68" spans="1:8" s="207" customFormat="1" ht="15.6" customHeight="1">
      <c r="A68" s="214">
        <v>49606312000132</v>
      </c>
      <c r="B68" s="215" t="s">
        <v>82</v>
      </c>
      <c r="C68" s="216">
        <v>1.2898384550000001E-3</v>
      </c>
      <c r="D68" s="217">
        <v>140089.91</v>
      </c>
      <c r="E68" s="218">
        <v>140089.91</v>
      </c>
      <c r="F68" s="219">
        <v>0</v>
      </c>
      <c r="G68" s="215" t="s">
        <v>145</v>
      </c>
      <c r="H68" s="220"/>
    </row>
    <row r="69" spans="1:8" s="207" customFormat="1" ht="15.6" customHeight="1">
      <c r="A69" s="214">
        <v>53176038000186</v>
      </c>
      <c r="B69" s="215" t="s">
        <v>162</v>
      </c>
      <c r="C69" s="216">
        <v>9.3190772999999995E-5</v>
      </c>
      <c r="D69" s="217">
        <v>10121.49</v>
      </c>
      <c r="E69" s="218">
        <v>10121.49</v>
      </c>
      <c r="F69" s="219">
        <v>0</v>
      </c>
      <c r="G69" s="215" t="s">
        <v>145</v>
      </c>
      <c r="H69" s="220"/>
    </row>
    <row r="70" spans="1:8" s="207" customFormat="1" ht="15.6" customHeight="1">
      <c r="A70" s="214">
        <v>44560381000139</v>
      </c>
      <c r="B70" s="215" t="s">
        <v>163</v>
      </c>
      <c r="C70" s="216">
        <v>4.5844307999999999E-5</v>
      </c>
      <c r="D70" s="217">
        <v>4979.17</v>
      </c>
      <c r="E70" s="218">
        <v>4979.17</v>
      </c>
      <c r="F70" s="219">
        <v>0</v>
      </c>
      <c r="G70" s="215" t="s">
        <v>145</v>
      </c>
      <c r="H70" s="220"/>
    </row>
    <row r="71" spans="1:8" s="207" customFormat="1" ht="15.6" customHeight="1">
      <c r="A71" s="214">
        <v>49313653000110</v>
      </c>
      <c r="B71" s="215" t="s">
        <v>83</v>
      </c>
      <c r="C71" s="216">
        <v>1.9296977200000001E-4</v>
      </c>
      <c r="D71" s="217">
        <v>20958.53</v>
      </c>
      <c r="E71" s="218">
        <v>20958.53</v>
      </c>
      <c r="F71" s="219">
        <v>0</v>
      </c>
      <c r="G71" s="215" t="s">
        <v>145</v>
      </c>
      <c r="H71" s="220"/>
    </row>
    <row r="72" spans="1:8" s="207" customFormat="1" ht="15.6" customHeight="1">
      <c r="A72" s="214">
        <v>85665990000130</v>
      </c>
      <c r="B72" s="215" t="s">
        <v>84</v>
      </c>
      <c r="C72" s="216">
        <v>1.04771245E-4</v>
      </c>
      <c r="D72" s="217">
        <v>11379.25</v>
      </c>
      <c r="E72" s="218">
        <v>11379.25</v>
      </c>
      <c r="F72" s="219">
        <v>0</v>
      </c>
      <c r="G72" s="215" t="s">
        <v>145</v>
      </c>
      <c r="H72" s="220"/>
    </row>
    <row r="73" spans="1:8" s="207" customFormat="1" ht="15.6" customHeight="1">
      <c r="A73" s="214">
        <v>78274610000170</v>
      </c>
      <c r="B73" s="215" t="s">
        <v>96</v>
      </c>
      <c r="C73" s="216">
        <v>1.45563551E-4</v>
      </c>
      <c r="D73" s="217">
        <v>15809.72</v>
      </c>
      <c r="E73" s="218">
        <v>15809.72</v>
      </c>
      <c r="F73" s="219">
        <v>0</v>
      </c>
      <c r="G73" s="215" t="s">
        <v>145</v>
      </c>
      <c r="H73" s="220"/>
    </row>
    <row r="74" spans="1:8" s="207" customFormat="1" ht="15.6" customHeight="1">
      <c r="A74" s="214">
        <v>86433042000131</v>
      </c>
      <c r="B74" s="215" t="s">
        <v>85</v>
      </c>
      <c r="C74" s="216">
        <v>3.6586154499999998E-4</v>
      </c>
      <c r="D74" s="217">
        <v>39736.379999999997</v>
      </c>
      <c r="E74" s="218">
        <v>39736.379999999997</v>
      </c>
      <c r="F74" s="219">
        <v>0</v>
      </c>
      <c r="G74" s="215" t="s">
        <v>145</v>
      </c>
      <c r="H74" s="220"/>
    </row>
    <row r="75" spans="1:8" s="207" customFormat="1" ht="15.6" customHeight="1">
      <c r="A75" s="214">
        <v>86439510000185</v>
      </c>
      <c r="B75" s="215" t="s">
        <v>97</v>
      </c>
      <c r="C75" s="216">
        <v>1.2709193699999999E-4</v>
      </c>
      <c r="D75" s="217">
        <v>13803.51</v>
      </c>
      <c r="E75" s="218">
        <v>13803.51</v>
      </c>
      <c r="F75" s="219">
        <v>0</v>
      </c>
      <c r="G75" s="215" t="s">
        <v>145</v>
      </c>
      <c r="H75" s="220"/>
    </row>
    <row r="76" spans="1:8" s="207" customFormat="1" ht="15.6" customHeight="1">
      <c r="A76" s="214">
        <v>75568154000183</v>
      </c>
      <c r="B76" s="215" t="s">
        <v>107</v>
      </c>
      <c r="C76" s="216">
        <v>4.6243993000000001E-5</v>
      </c>
      <c r="D76" s="217">
        <v>5022.58</v>
      </c>
      <c r="E76" s="218">
        <v>5022.58</v>
      </c>
      <c r="F76" s="219">
        <v>0</v>
      </c>
      <c r="G76" s="215" t="s">
        <v>145</v>
      </c>
      <c r="H76" s="220"/>
    </row>
    <row r="77" spans="1:8" s="207" customFormat="1" ht="15.6" customHeight="1">
      <c r="A77" s="214">
        <v>86448057000173</v>
      </c>
      <c r="B77" s="215" t="s">
        <v>86</v>
      </c>
      <c r="C77" s="216">
        <v>1.12259292E-4</v>
      </c>
      <c r="D77" s="217">
        <v>12192.53</v>
      </c>
      <c r="E77" s="218">
        <v>12192.53</v>
      </c>
      <c r="F77" s="219">
        <v>0</v>
      </c>
      <c r="G77" s="215" t="s">
        <v>145</v>
      </c>
      <c r="H77" s="220"/>
    </row>
    <row r="78" spans="1:8" s="207" customFormat="1" ht="15.6" customHeight="1">
      <c r="A78" s="214">
        <v>87656989000174</v>
      </c>
      <c r="B78" s="215" t="s">
        <v>76</v>
      </c>
      <c r="C78" s="216">
        <v>2.0322265399999999E-4</v>
      </c>
      <c r="D78" s="217">
        <v>22072.1</v>
      </c>
      <c r="E78" s="218">
        <v>22072.1</v>
      </c>
      <c r="F78" s="219">
        <v>0</v>
      </c>
      <c r="G78" s="215" t="s">
        <v>145</v>
      </c>
      <c r="H78" s="220"/>
    </row>
    <row r="79" spans="1:8" s="207" customFormat="1" ht="15.6" customHeight="1">
      <c r="A79" s="214">
        <v>97081434000103</v>
      </c>
      <c r="B79" s="215" t="s">
        <v>87</v>
      </c>
      <c r="C79" s="216">
        <v>2.0838109100000001E-4</v>
      </c>
      <c r="D79" s="217">
        <v>22632.36</v>
      </c>
      <c r="E79" s="218">
        <v>22632.36</v>
      </c>
      <c r="F79" s="219">
        <v>0</v>
      </c>
      <c r="G79" s="215" t="s">
        <v>145</v>
      </c>
      <c r="H79" s="220"/>
    </row>
    <row r="80" spans="1:8" s="207" customFormat="1" ht="15.6" customHeight="1">
      <c r="A80" s="214">
        <v>97839922000129</v>
      </c>
      <c r="B80" s="215" t="s">
        <v>74</v>
      </c>
      <c r="C80" s="216">
        <v>2.65586922E-4</v>
      </c>
      <c r="D80" s="217">
        <v>28845.51</v>
      </c>
      <c r="E80" s="218">
        <v>28845.51</v>
      </c>
      <c r="F80" s="219">
        <v>0</v>
      </c>
      <c r="G80" s="215" t="s">
        <v>145</v>
      </c>
      <c r="H80" s="220"/>
    </row>
    <row r="81" spans="1:8" s="207" customFormat="1" ht="15.6" customHeight="1">
      <c r="A81" s="214">
        <v>9257558000121</v>
      </c>
      <c r="B81" s="215" t="s">
        <v>88</v>
      </c>
      <c r="C81" s="216">
        <v>8.4476517999999997E-4</v>
      </c>
      <c r="D81" s="217">
        <v>91750.31</v>
      </c>
      <c r="E81" s="218">
        <v>91750.31</v>
      </c>
      <c r="F81" s="219">
        <v>0</v>
      </c>
      <c r="G81" s="215" t="s">
        <v>145</v>
      </c>
      <c r="H81" s="220"/>
    </row>
    <row r="82" spans="1:8" s="207" customFormat="1" ht="15.6" customHeight="1">
      <c r="A82" s="214">
        <v>95824322000161</v>
      </c>
      <c r="B82" s="215" t="s">
        <v>89</v>
      </c>
      <c r="C82" s="216">
        <v>1.5439658900000001E-4</v>
      </c>
      <c r="D82" s="217">
        <v>16769.080000000002</v>
      </c>
      <c r="E82" s="218">
        <v>16769.080000000002</v>
      </c>
      <c r="F82" s="219">
        <v>0</v>
      </c>
      <c r="G82" s="215" t="s">
        <v>145</v>
      </c>
      <c r="H82" s="220"/>
    </row>
    <row r="83" spans="1:8" s="207" customFormat="1" ht="15.6" customHeight="1">
      <c r="A83" s="214">
        <v>90660754000160</v>
      </c>
      <c r="B83" s="215" t="s">
        <v>75</v>
      </c>
      <c r="C83" s="216">
        <v>7.6341093100000003E-4</v>
      </c>
      <c r="D83" s="217">
        <v>82914.39</v>
      </c>
      <c r="E83" s="218">
        <v>82914.39</v>
      </c>
      <c r="F83" s="219">
        <v>0</v>
      </c>
      <c r="G83" s="215" t="s">
        <v>145</v>
      </c>
      <c r="H83" s="220"/>
    </row>
    <row r="84" spans="1:8" s="207" customFormat="1" ht="15.6" customHeight="1">
      <c r="A84" s="214">
        <v>91950261000128</v>
      </c>
      <c r="B84" s="215" t="s">
        <v>77</v>
      </c>
      <c r="C84" s="216">
        <v>2.6802379700000001E-4</v>
      </c>
      <c r="D84" s="217">
        <v>29110.18</v>
      </c>
      <c r="E84" s="218">
        <v>29110.18</v>
      </c>
      <c r="F84" s="219">
        <v>0</v>
      </c>
      <c r="G84" s="215" t="s">
        <v>145</v>
      </c>
      <c r="H84" s="220"/>
    </row>
    <row r="85" spans="1:8" s="207" customFormat="1" ht="15.6" customHeight="1">
      <c r="A85" s="214">
        <v>89435598000155</v>
      </c>
      <c r="B85" s="215" t="s">
        <v>90</v>
      </c>
      <c r="C85" s="216">
        <v>2.0207396199999999E-4</v>
      </c>
      <c r="D85" s="217">
        <v>21947.34</v>
      </c>
      <c r="E85" s="218">
        <v>21947.34</v>
      </c>
      <c r="F85" s="219">
        <v>0</v>
      </c>
      <c r="G85" s="215" t="s">
        <v>145</v>
      </c>
      <c r="H85" s="220"/>
    </row>
    <row r="86" spans="1:8" s="207" customFormat="1" ht="15.6" customHeight="1">
      <c r="A86" s="214">
        <v>97505838000179</v>
      </c>
      <c r="B86" s="215" t="s">
        <v>110</v>
      </c>
      <c r="C86" s="216">
        <v>1.46942517E-4</v>
      </c>
      <c r="D86" s="217">
        <v>15959.49</v>
      </c>
      <c r="E86" s="218">
        <v>15959.49</v>
      </c>
      <c r="F86" s="219">
        <v>0</v>
      </c>
      <c r="G86" s="215" t="s">
        <v>145</v>
      </c>
      <c r="H86" s="220"/>
    </row>
    <row r="87" spans="1:8" s="207" customFormat="1" ht="15.6" customHeight="1">
      <c r="A87" s="214">
        <v>98042963000152</v>
      </c>
      <c r="B87" s="215" t="s">
        <v>91</v>
      </c>
      <c r="C87" s="216">
        <v>9.0175317000000004E-5</v>
      </c>
      <c r="D87" s="217">
        <v>9793.98</v>
      </c>
      <c r="E87" s="218">
        <v>9793.98</v>
      </c>
      <c r="F87" s="219">
        <v>0</v>
      </c>
      <c r="G87" s="215" t="s">
        <v>145</v>
      </c>
      <c r="H87" s="220"/>
    </row>
    <row r="88" spans="1:8" s="207" customFormat="1" ht="15.6" customHeight="1">
      <c r="A88" s="214">
        <v>55188502000180</v>
      </c>
      <c r="B88" s="215" t="s">
        <v>92</v>
      </c>
      <c r="C88" s="216">
        <v>7.0378323000000006E-5</v>
      </c>
      <c r="D88" s="217">
        <v>7643.82</v>
      </c>
      <c r="E88" s="218">
        <v>7643.82</v>
      </c>
      <c r="F88" s="219">
        <v>0</v>
      </c>
      <c r="G88" s="215" t="s">
        <v>145</v>
      </c>
      <c r="H88" s="220"/>
    </row>
    <row r="89" spans="1:8" s="207" customFormat="1" ht="15.6" customHeight="1">
      <c r="A89" s="214">
        <v>86444163000189</v>
      </c>
      <c r="B89" s="215" t="s">
        <v>93</v>
      </c>
      <c r="C89" s="216">
        <v>4.0440241099999998E-4</v>
      </c>
      <c r="D89" s="217">
        <v>43922.32</v>
      </c>
      <c r="E89" s="218">
        <v>43922.32</v>
      </c>
      <c r="F89" s="219">
        <v>0</v>
      </c>
      <c r="G89" s="215" t="s">
        <v>145</v>
      </c>
      <c r="H89" s="220"/>
    </row>
    <row r="90" spans="1:8" s="207" customFormat="1" ht="15.6" customHeight="1">
      <c r="A90" s="214">
        <v>11615872000180</v>
      </c>
      <c r="B90" s="215" t="s">
        <v>94</v>
      </c>
      <c r="C90" s="216">
        <v>2.1122833000000001E-5</v>
      </c>
      <c r="D90" s="217">
        <v>2294.16</v>
      </c>
      <c r="E90" s="218">
        <v>2294.16</v>
      </c>
      <c r="F90" s="219">
        <v>0</v>
      </c>
      <c r="G90" s="215" t="s">
        <v>145</v>
      </c>
      <c r="H90" s="220"/>
    </row>
    <row r="91" spans="1:8" s="207" customFormat="1" ht="15.6" customHeight="1">
      <c r="A91" s="214">
        <v>11810343000138</v>
      </c>
      <c r="B91" s="215" t="s">
        <v>108</v>
      </c>
      <c r="C91" s="216">
        <v>2.00010164E-4</v>
      </c>
      <c r="D91" s="217">
        <v>21723.19</v>
      </c>
      <c r="E91" s="218">
        <v>21723.19</v>
      </c>
      <c r="F91" s="219">
        <v>0</v>
      </c>
      <c r="G91" s="215" t="s">
        <v>145</v>
      </c>
      <c r="H91" s="220"/>
    </row>
    <row r="92" spans="1:8" s="207" customFormat="1" ht="15.6" customHeight="1">
      <c r="A92" s="214">
        <v>78829843000192</v>
      </c>
      <c r="B92" s="215" t="s">
        <v>109</v>
      </c>
      <c r="C92" s="216">
        <v>1.16324647E-4</v>
      </c>
      <c r="D92" s="217">
        <v>12634.07</v>
      </c>
      <c r="E92" s="218">
        <v>12634.07</v>
      </c>
      <c r="F92" s="219">
        <v>0</v>
      </c>
      <c r="G92" s="215" t="s">
        <v>145</v>
      </c>
      <c r="H92" s="220"/>
    </row>
    <row r="93" spans="1:8" s="207" customFormat="1" ht="15.6" customHeight="1">
      <c r="A93" s="214">
        <v>52777034000190</v>
      </c>
      <c r="B93" s="215" t="s">
        <v>95</v>
      </c>
      <c r="C93" s="216">
        <v>2.9155109499999997E-4</v>
      </c>
      <c r="D93" s="217">
        <v>31665.49</v>
      </c>
      <c r="E93" s="218">
        <v>31665.49</v>
      </c>
      <c r="F93" s="219">
        <v>0</v>
      </c>
      <c r="G93" s="215" t="s">
        <v>145</v>
      </c>
      <c r="H93" s="220"/>
    </row>
  </sheetData>
  <printOptions horizontalCentered="1"/>
  <pageMargins left="0.23622047244094491" right="0.23622047244094491" top="0.59055118110236227" bottom="0.78740157480314965" header="0.31496062992125984" footer="0.31496062992125984"/>
  <pageSetup paperSize="9" scale="57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6270-49F4-4C9D-AAE8-4B68D2D991AE}">
  <dimension ref="A1:H93"/>
  <sheetViews>
    <sheetView showGridLines="0" workbookViewId="0"/>
  </sheetViews>
  <sheetFormatPr defaultColWidth="7.25" defaultRowHeight="12.75"/>
  <cols>
    <col min="1" max="1" width="18.375" style="221" customWidth="1"/>
    <col min="2" max="2" width="24.75" style="221" customWidth="1"/>
    <col min="3" max="3" width="18.125" style="222" customWidth="1"/>
    <col min="4" max="4" width="14.25" style="221" customWidth="1"/>
    <col min="5" max="5" width="15.125" style="221" customWidth="1"/>
    <col min="6" max="6" width="17.25" style="221" bestFit="1" customWidth="1"/>
    <col min="7" max="7" width="19.25" style="224" bestFit="1" customWidth="1"/>
    <col min="8" max="8" width="12.875" style="225" bestFit="1" customWidth="1"/>
    <col min="9" max="16384" width="7.25" style="221"/>
  </cols>
  <sheetData>
    <row r="1" spans="1:8" s="158" customFormat="1" ht="14.25"/>
    <row r="2" spans="1:8" s="161" customFormat="1" ht="21" customHeight="1">
      <c r="A2" s="158"/>
      <c r="B2" s="160" t="s">
        <v>125</v>
      </c>
      <c r="F2" s="162"/>
    </row>
    <row r="3" spans="1:8" s="161" customFormat="1" ht="12.95" customHeight="1">
      <c r="A3" s="158"/>
      <c r="B3" s="160" t="s">
        <v>126</v>
      </c>
    </row>
    <row r="4" spans="1:8" s="161" customFormat="1" ht="15" customHeight="1">
      <c r="F4" s="163"/>
      <c r="G4" s="163"/>
      <c r="H4" s="163"/>
    </row>
    <row r="5" spans="1:8" s="161" customFormat="1" ht="16.5" customHeight="1">
      <c r="A5" s="165"/>
      <c r="B5" s="166" t="s">
        <v>165</v>
      </c>
      <c r="C5" s="165"/>
      <c r="D5" s="165"/>
      <c r="E5" s="165"/>
      <c r="F5" s="165"/>
      <c r="G5" s="165"/>
      <c r="H5" s="167"/>
    </row>
    <row r="6" spans="1:8" s="161" customFormat="1" ht="14.25">
      <c r="C6" s="168"/>
      <c r="D6" s="169" t="s">
        <v>30</v>
      </c>
      <c r="E6" s="169"/>
      <c r="F6" s="170"/>
      <c r="G6" s="171"/>
      <c r="H6" s="172"/>
    </row>
    <row r="7" spans="1:8" s="173" customFormat="1" ht="25.5" customHeight="1">
      <c r="C7" s="174"/>
      <c r="D7" s="175" t="s">
        <v>128</v>
      </c>
      <c r="E7" s="175" t="s">
        <v>129</v>
      </c>
      <c r="F7" s="175" t="s">
        <v>130</v>
      </c>
      <c r="G7" s="176"/>
      <c r="H7" s="177"/>
    </row>
    <row r="8" spans="1:8" s="173" customFormat="1" ht="15" customHeight="1">
      <c r="C8" s="178" t="s">
        <v>131</v>
      </c>
      <c r="D8" s="178">
        <v>100890869.15000002</v>
      </c>
      <c r="E8" s="179">
        <v>1</v>
      </c>
      <c r="F8" s="180">
        <f>COUNTA(A19:A1048576)</f>
        <v>74</v>
      </c>
      <c r="G8" s="176"/>
      <c r="H8" s="177"/>
    </row>
    <row r="9" spans="1:8" s="173" customFormat="1" ht="15" customHeight="1">
      <c r="C9" s="181" t="s">
        <v>132</v>
      </c>
      <c r="D9" s="182"/>
      <c r="E9" s="183" t="s">
        <v>19</v>
      </c>
      <c r="F9" s="183" t="s">
        <v>19</v>
      </c>
      <c r="G9" s="176"/>
      <c r="H9" s="177"/>
    </row>
    <row r="10" spans="1:8" s="173" customFormat="1" ht="15" customHeight="1">
      <c r="C10" s="184" t="s">
        <v>133</v>
      </c>
      <c r="D10" s="185">
        <v>6362672.419999999</v>
      </c>
      <c r="E10" s="186" t="s">
        <v>19</v>
      </c>
      <c r="F10" s="186" t="s">
        <v>19</v>
      </c>
      <c r="G10" s="176"/>
      <c r="H10" s="177"/>
    </row>
    <row r="11" spans="1:8" s="173" customFormat="1" ht="15" customHeight="1">
      <c r="B11" s="187"/>
      <c r="C11" s="184" t="s">
        <v>134</v>
      </c>
      <c r="D11" s="185">
        <v>89746631.550000027</v>
      </c>
      <c r="E11" s="186" t="s">
        <v>19</v>
      </c>
      <c r="F11" s="186" t="s">
        <v>19</v>
      </c>
      <c r="G11" s="188"/>
      <c r="H11" s="177"/>
    </row>
    <row r="12" spans="1:8" s="173" customFormat="1" ht="15" customHeight="1">
      <c r="C12" s="189" t="s">
        <v>135</v>
      </c>
      <c r="D12" s="190">
        <v>36351831.289999999</v>
      </c>
      <c r="E12" s="191" t="s">
        <v>19</v>
      </c>
      <c r="F12" s="192" t="s">
        <v>19</v>
      </c>
      <c r="G12" s="188"/>
      <c r="H12" s="177"/>
    </row>
    <row r="13" spans="1:8" s="173" customFormat="1" ht="15" customHeight="1">
      <c r="B13" s="193"/>
      <c r="C13" s="189" t="s">
        <v>136</v>
      </c>
      <c r="D13" s="190">
        <f>ROUND(SUM(D10:D12)-D9,2)</f>
        <v>132461135.26000001</v>
      </c>
      <c r="E13" s="191">
        <f>D13/D8</f>
        <v>1.3129149979178267</v>
      </c>
      <c r="F13" s="192" t="s">
        <v>19</v>
      </c>
      <c r="G13" s="194"/>
      <c r="H13" s="194"/>
    </row>
    <row r="14" spans="1:8" s="173" customFormat="1" ht="15" customHeight="1">
      <c r="B14" s="195"/>
      <c r="C14" s="196" t="s">
        <v>137</v>
      </c>
      <c r="D14" s="197">
        <f>IF(D8-D13&lt;0,0,D8-D13)</f>
        <v>0</v>
      </c>
      <c r="E14" s="198">
        <f>D14/D8</f>
        <v>0</v>
      </c>
      <c r="F14" s="199" t="s">
        <v>19</v>
      </c>
      <c r="G14" s="188"/>
      <c r="H14" s="177"/>
    </row>
    <row r="15" spans="1:8" s="173" customFormat="1" ht="13.5">
      <c r="A15" s="200"/>
      <c r="B15" s="200"/>
      <c r="G15" s="176"/>
      <c r="H15" s="177"/>
    </row>
    <row r="16" spans="1:8" s="173" customFormat="1" ht="15" customHeight="1">
      <c r="A16" s="201"/>
      <c r="B16" s="201"/>
      <c r="C16" s="202">
        <f>SUBTOTAL(9,C19:C1048576)</f>
        <v>0.99999999999500055</v>
      </c>
      <c r="D16" s="201">
        <f>SUBTOTAL(9,D19:D1048576)</f>
        <v>100890869.15000002</v>
      </c>
      <c r="E16" s="201">
        <f>SUBTOTAL(9,E19:E1048576)</f>
        <v>100890869.15000002</v>
      </c>
      <c r="F16" s="201">
        <f>SUBTOTAL(9,F19:F1048576)</f>
        <v>0</v>
      </c>
      <c r="G16" s="201">
        <f>E16-D13</f>
        <v>-31570266.109999985</v>
      </c>
      <c r="H16" s="177"/>
    </row>
    <row r="17" spans="1:8" s="207" customFormat="1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05"/>
    </row>
    <row r="18" spans="1:8" s="207" customFormat="1" ht="15.6" customHeight="1">
      <c r="A18" s="208">
        <v>3034433000156</v>
      </c>
      <c r="B18" s="209" t="s">
        <v>78</v>
      </c>
      <c r="C18" s="210">
        <v>0</v>
      </c>
      <c r="D18" s="211">
        <f>SUM(D19:D1048576)</f>
        <v>100890869.15000002</v>
      </c>
      <c r="E18" s="211">
        <f t="shared" ref="E18:F18" si="0">SUM(E19:E1048576)</f>
        <v>100890869.15000002</v>
      </c>
      <c r="F18" s="212">
        <f t="shared" si="0"/>
        <v>0</v>
      </c>
      <c r="G18" s="209"/>
      <c r="H18" s="236"/>
    </row>
    <row r="19" spans="1:8" s="207" customFormat="1" ht="15.6" customHeight="1">
      <c r="A19" s="214">
        <v>2016440000162</v>
      </c>
      <c r="B19" s="215" t="s">
        <v>39</v>
      </c>
      <c r="C19" s="216">
        <f>ROUND(D19/SUM($D$19:$D$1048576),12)</f>
        <v>3.3195080469E-2</v>
      </c>
      <c r="D19" s="217">
        <v>3349080.52</v>
      </c>
      <c r="E19" s="218">
        <f>IF($D$14&gt;0,ROUND(D19-ROUND((C19*$D$14),2),2),D19)</f>
        <v>3349080.52</v>
      </c>
      <c r="F19" s="219">
        <f>ROUND(E19-D19,2)</f>
        <v>0</v>
      </c>
      <c r="G19" s="215"/>
      <c r="H19" s="236"/>
    </row>
    <row r="20" spans="1:8" s="207" customFormat="1" ht="15.6" customHeight="1">
      <c r="A20" s="214">
        <v>2341467000120</v>
      </c>
      <c r="B20" s="215" t="s">
        <v>68</v>
      </c>
      <c r="C20" s="216">
        <f t="shared" ref="C20:C83" si="1">ROUND(D20/SUM($D$19:$D$1048576),12)</f>
        <v>1.5923297158000001E-2</v>
      </c>
      <c r="D20" s="217">
        <v>1606515.29</v>
      </c>
      <c r="E20" s="218">
        <f t="shared" ref="E20:E83" si="2">IF($D$14&gt;0,ROUND(D20-ROUND((C20*$D$14),2),2),D20)</f>
        <v>1606515.29</v>
      </c>
      <c r="F20" s="219">
        <f t="shared" ref="F20:F83" si="3">ROUND(E20-D20,2)</f>
        <v>0</v>
      </c>
      <c r="G20" s="215"/>
      <c r="H20" s="236"/>
    </row>
    <row r="21" spans="1:8" s="207" customFormat="1" ht="15.6" customHeight="1">
      <c r="A21" s="214">
        <v>33050071000158</v>
      </c>
      <c r="B21" s="215" t="s">
        <v>47</v>
      </c>
      <c r="C21" s="216">
        <f t="shared" si="1"/>
        <v>2.4534378491E-2</v>
      </c>
      <c r="D21" s="217">
        <v>2475294.77</v>
      </c>
      <c r="E21" s="218">
        <f t="shared" si="2"/>
        <v>2475294.77</v>
      </c>
      <c r="F21" s="219">
        <f t="shared" si="3"/>
        <v>0</v>
      </c>
      <c r="G21" s="215"/>
      <c r="H21" s="236"/>
    </row>
    <row r="22" spans="1:8" s="207" customFormat="1" ht="15.6" customHeight="1">
      <c r="A22" s="214">
        <v>2302100000106</v>
      </c>
      <c r="B22" s="215" t="s">
        <v>50</v>
      </c>
      <c r="C22" s="216">
        <f t="shared" si="1"/>
        <v>2.1601145261000002E-2</v>
      </c>
      <c r="D22" s="217">
        <v>2179358.3199999998</v>
      </c>
      <c r="E22" s="218">
        <f t="shared" si="2"/>
        <v>2179358.3199999998</v>
      </c>
      <c r="F22" s="219">
        <f t="shared" si="3"/>
        <v>0</v>
      </c>
      <c r="G22" s="215"/>
      <c r="H22" s="236"/>
    </row>
    <row r="23" spans="1:8" s="207" customFormat="1" ht="15.6" customHeight="1">
      <c r="A23" s="214">
        <v>7282377000120</v>
      </c>
      <c r="B23" s="215" t="s">
        <v>70</v>
      </c>
      <c r="C23" s="216">
        <f t="shared" si="1"/>
        <v>7.6666795170000001E-3</v>
      </c>
      <c r="D23" s="217">
        <v>773497.96</v>
      </c>
      <c r="E23" s="218">
        <f t="shared" si="2"/>
        <v>773497.96</v>
      </c>
      <c r="F23" s="219">
        <f t="shared" si="3"/>
        <v>0</v>
      </c>
      <c r="G23" s="215"/>
      <c r="H23" s="236"/>
    </row>
    <row r="24" spans="1:8" s="207" customFormat="1" ht="15.6" customHeight="1">
      <c r="A24" s="214">
        <v>5965546000109</v>
      </c>
      <c r="B24" s="215" t="s">
        <v>25</v>
      </c>
      <c r="C24" s="216">
        <f t="shared" si="1"/>
        <v>5.0291659120000002E-3</v>
      </c>
      <c r="D24" s="217">
        <v>507396.92</v>
      </c>
      <c r="E24" s="218">
        <f t="shared" si="2"/>
        <v>507396.92</v>
      </c>
      <c r="F24" s="219">
        <f t="shared" si="3"/>
        <v>0</v>
      </c>
      <c r="G24" s="215"/>
      <c r="H24" s="236"/>
    </row>
    <row r="25" spans="1:8" s="207" customFormat="1" ht="15.6" customHeight="1">
      <c r="A25" s="214">
        <v>12272084000100</v>
      </c>
      <c r="B25" s="215" t="s">
        <v>24</v>
      </c>
      <c r="C25" s="216">
        <f t="shared" si="1"/>
        <v>9.9703297080000006E-3</v>
      </c>
      <c r="D25" s="217">
        <v>1005915.23</v>
      </c>
      <c r="E25" s="218">
        <f t="shared" si="2"/>
        <v>1005915.23</v>
      </c>
      <c r="F25" s="219">
        <f t="shared" si="3"/>
        <v>0</v>
      </c>
      <c r="G25" s="215"/>
      <c r="H25" s="236"/>
    </row>
    <row r="26" spans="1:8" s="207" customFormat="1" ht="15.6" customHeight="1">
      <c r="A26" s="214">
        <v>7522669000192</v>
      </c>
      <c r="B26" s="215" t="s">
        <v>45</v>
      </c>
      <c r="C26" s="216">
        <f t="shared" si="1"/>
        <v>6.7963140249999998E-2</v>
      </c>
      <c r="D26" s="217">
        <v>6856860.29</v>
      </c>
      <c r="E26" s="218">
        <f t="shared" si="2"/>
        <v>6856860.29</v>
      </c>
      <c r="F26" s="219">
        <f t="shared" si="3"/>
        <v>0</v>
      </c>
      <c r="G26" s="215"/>
      <c r="H26" s="236"/>
    </row>
    <row r="27" spans="1:8" s="207" customFormat="1" ht="15.6" customHeight="1">
      <c r="A27" s="214">
        <v>8467115000100</v>
      </c>
      <c r="B27" s="215" t="s">
        <v>59</v>
      </c>
      <c r="C27" s="216">
        <f t="shared" si="1"/>
        <v>1.7623507904999999E-2</v>
      </c>
      <c r="D27" s="217">
        <v>1778051.03</v>
      </c>
      <c r="E27" s="218">
        <f t="shared" si="2"/>
        <v>1778051.03</v>
      </c>
      <c r="F27" s="219">
        <f t="shared" si="3"/>
        <v>0</v>
      </c>
      <c r="G27" s="215"/>
      <c r="H27" s="236"/>
    </row>
    <row r="28" spans="1:8" s="207" customFormat="1" ht="15.6" customHeight="1">
      <c r="A28" s="214">
        <v>8336783000190</v>
      </c>
      <c r="B28" s="215" t="s">
        <v>37</v>
      </c>
      <c r="C28" s="216">
        <f t="shared" si="1"/>
        <v>4.0044716474999999E-2</v>
      </c>
      <c r="D28" s="217">
        <v>4040146.25</v>
      </c>
      <c r="E28" s="218">
        <f t="shared" si="2"/>
        <v>4040146.25</v>
      </c>
      <c r="F28" s="219">
        <f t="shared" si="3"/>
        <v>0</v>
      </c>
      <c r="G28" s="215"/>
      <c r="H28" s="236"/>
    </row>
    <row r="29" spans="1:8" s="207" customFormat="1" ht="15.6" customHeight="1">
      <c r="A29" s="214">
        <v>1543032000104</v>
      </c>
      <c r="B29" s="215" t="s">
        <v>64</v>
      </c>
      <c r="C29" s="216">
        <f t="shared" si="1"/>
        <v>3.2424816116000003E-2</v>
      </c>
      <c r="D29" s="217">
        <v>3271367.88</v>
      </c>
      <c r="E29" s="218">
        <f t="shared" si="2"/>
        <v>3271367.88</v>
      </c>
      <c r="F29" s="219">
        <f t="shared" si="3"/>
        <v>0</v>
      </c>
      <c r="G29" s="215"/>
      <c r="H29" s="236"/>
    </row>
    <row r="30" spans="1:8" s="207" customFormat="1" ht="15.6" customHeight="1">
      <c r="A30" s="214">
        <v>4895728000180</v>
      </c>
      <c r="B30" s="215" t="s">
        <v>22</v>
      </c>
      <c r="C30" s="216">
        <f t="shared" si="1"/>
        <v>3.0710410229E-2</v>
      </c>
      <c r="D30" s="217">
        <v>3098399.98</v>
      </c>
      <c r="E30" s="218">
        <f t="shared" si="2"/>
        <v>3098399.98</v>
      </c>
      <c r="F30" s="219">
        <f t="shared" si="3"/>
        <v>0</v>
      </c>
      <c r="G30" s="215"/>
      <c r="H30" s="236"/>
    </row>
    <row r="31" spans="1:8" s="207" customFormat="1" ht="15.6" customHeight="1">
      <c r="A31" s="214">
        <v>10835932000108</v>
      </c>
      <c r="B31" s="215" t="s">
        <v>48</v>
      </c>
      <c r="C31" s="216">
        <f t="shared" si="1"/>
        <v>5.4555221065999998E-2</v>
      </c>
      <c r="D31" s="217">
        <v>5504123.6699999999</v>
      </c>
      <c r="E31" s="218">
        <f t="shared" si="2"/>
        <v>5504123.6699999999</v>
      </c>
      <c r="F31" s="219">
        <f t="shared" si="3"/>
        <v>0</v>
      </c>
      <c r="G31" s="215"/>
      <c r="H31" s="236"/>
    </row>
    <row r="32" spans="1:8" s="207" customFormat="1" ht="15.6" customHeight="1">
      <c r="A32" s="214">
        <v>25086034000171</v>
      </c>
      <c r="B32" s="215" t="s">
        <v>55</v>
      </c>
      <c r="C32" s="216">
        <f t="shared" si="1"/>
        <v>7.052448611E-3</v>
      </c>
      <c r="D32" s="217">
        <v>711527.67</v>
      </c>
      <c r="E32" s="218">
        <f t="shared" si="2"/>
        <v>711527.67</v>
      </c>
      <c r="F32" s="219">
        <f t="shared" si="3"/>
        <v>0</v>
      </c>
      <c r="G32" s="215"/>
      <c r="H32" s="236"/>
    </row>
    <row r="33" spans="1:8" s="207" customFormat="1" ht="15.6" customHeight="1">
      <c r="A33" s="214">
        <v>6272793000184</v>
      </c>
      <c r="B33" s="215" t="s">
        <v>53</v>
      </c>
      <c r="C33" s="216">
        <f t="shared" si="1"/>
        <v>2.1629669745E-2</v>
      </c>
      <c r="D33" s="217">
        <v>2182236.1800000002</v>
      </c>
      <c r="E33" s="218">
        <f t="shared" si="2"/>
        <v>2182236.1800000002</v>
      </c>
      <c r="F33" s="219">
        <f t="shared" si="3"/>
        <v>0</v>
      </c>
      <c r="G33" s="215"/>
      <c r="H33" s="236"/>
    </row>
    <row r="34" spans="1:8" s="207" customFormat="1" ht="15.6" customHeight="1">
      <c r="A34" s="214">
        <v>3467321000199</v>
      </c>
      <c r="B34" s="215" t="s">
        <v>52</v>
      </c>
      <c r="C34" s="216">
        <f t="shared" si="1"/>
        <v>2.1195546515E-2</v>
      </c>
      <c r="D34" s="217">
        <v>2138437.11</v>
      </c>
      <c r="E34" s="218">
        <f t="shared" si="2"/>
        <v>2138437.11</v>
      </c>
      <c r="F34" s="219">
        <f t="shared" si="3"/>
        <v>0</v>
      </c>
      <c r="G34" s="215"/>
      <c r="H34" s="236"/>
    </row>
    <row r="35" spans="1:8" s="207" customFormat="1" ht="15.6" customHeight="1">
      <c r="A35" s="214">
        <v>6981180000116</v>
      </c>
      <c r="B35" s="215" t="s">
        <v>28</v>
      </c>
      <c r="C35" s="216">
        <f t="shared" si="1"/>
        <v>7.0424284673999998E-2</v>
      </c>
      <c r="D35" s="217">
        <v>7105167.29</v>
      </c>
      <c r="E35" s="218">
        <f t="shared" si="2"/>
        <v>7105167.29</v>
      </c>
      <c r="F35" s="219">
        <f t="shared" si="3"/>
        <v>0</v>
      </c>
      <c r="G35" s="215"/>
      <c r="H35" s="236"/>
    </row>
    <row r="36" spans="1:8" s="207" customFormat="1" ht="15.6" customHeight="1">
      <c r="A36" s="214">
        <v>6840748000189</v>
      </c>
      <c r="B36" s="215" t="s">
        <v>27</v>
      </c>
      <c r="C36" s="216">
        <f t="shared" si="1"/>
        <v>1.1073237047000001E-2</v>
      </c>
      <c r="D36" s="217">
        <v>1117188.51</v>
      </c>
      <c r="E36" s="218">
        <f t="shared" si="2"/>
        <v>1117188.51</v>
      </c>
      <c r="F36" s="219">
        <f t="shared" si="3"/>
        <v>0</v>
      </c>
      <c r="G36" s="215"/>
      <c r="H36" s="236"/>
    </row>
    <row r="37" spans="1:8" s="207" customFormat="1" ht="15.6" customHeight="1">
      <c r="A37" s="214">
        <v>5914650000166</v>
      </c>
      <c r="B37" s="215" t="s">
        <v>71</v>
      </c>
      <c r="C37" s="216">
        <f t="shared" si="1"/>
        <v>1.0713614117E-2</v>
      </c>
      <c r="D37" s="217">
        <v>1080905.8400000001</v>
      </c>
      <c r="E37" s="218">
        <f t="shared" si="2"/>
        <v>1080905.8400000001</v>
      </c>
      <c r="F37" s="219">
        <f t="shared" si="3"/>
        <v>0</v>
      </c>
      <c r="G37" s="215"/>
      <c r="H37" s="236"/>
    </row>
    <row r="38" spans="1:8" s="207" customFormat="1" ht="15.6" customHeight="1">
      <c r="A38" s="214">
        <v>15139629000194</v>
      </c>
      <c r="B38" s="215" t="s">
        <v>38</v>
      </c>
      <c r="C38" s="216">
        <f t="shared" si="1"/>
        <v>5.0113156745999997E-2</v>
      </c>
      <c r="D38" s="217">
        <v>5055959.9400000004</v>
      </c>
      <c r="E38" s="218">
        <f t="shared" si="2"/>
        <v>5055959.9400000004</v>
      </c>
      <c r="F38" s="219">
        <f t="shared" si="3"/>
        <v>0</v>
      </c>
      <c r="G38" s="215"/>
      <c r="H38" s="236"/>
    </row>
    <row r="39" spans="1:8" s="207" customFormat="1" ht="15.6" customHeight="1">
      <c r="A39" s="214">
        <v>7047251000170</v>
      </c>
      <c r="B39" s="215" t="s">
        <v>49</v>
      </c>
      <c r="C39" s="216">
        <f t="shared" si="1"/>
        <v>3.2736353822999997E-2</v>
      </c>
      <c r="D39" s="217">
        <v>3302799.19</v>
      </c>
      <c r="E39" s="218">
        <f t="shared" si="2"/>
        <v>3302799.19</v>
      </c>
      <c r="F39" s="219">
        <f t="shared" si="3"/>
        <v>0</v>
      </c>
      <c r="G39" s="215"/>
      <c r="H39" s="236"/>
    </row>
    <row r="40" spans="1:8" s="207" customFormat="1" ht="15.6" customHeight="1">
      <c r="A40" s="214">
        <v>4368898000106</v>
      </c>
      <c r="B40" s="215" t="s">
        <v>26</v>
      </c>
      <c r="C40" s="216">
        <f t="shared" si="1"/>
        <v>4.8458328401999998E-2</v>
      </c>
      <c r="D40" s="217">
        <v>4889002.87</v>
      </c>
      <c r="E40" s="218">
        <f t="shared" si="2"/>
        <v>4889002.87</v>
      </c>
      <c r="F40" s="219">
        <f t="shared" si="3"/>
        <v>0</v>
      </c>
      <c r="G40" s="215"/>
      <c r="H40" s="236"/>
    </row>
    <row r="41" spans="1:8" s="207" customFormat="1" ht="15.6" customHeight="1">
      <c r="A41" s="214">
        <v>8324196000181</v>
      </c>
      <c r="B41" s="215" t="s">
        <v>40</v>
      </c>
      <c r="C41" s="216">
        <f t="shared" si="1"/>
        <v>1.7147998274000001E-2</v>
      </c>
      <c r="D41" s="217">
        <v>1730076.45</v>
      </c>
      <c r="E41" s="218">
        <f t="shared" si="2"/>
        <v>1730076.45</v>
      </c>
      <c r="F41" s="219">
        <f t="shared" si="3"/>
        <v>0</v>
      </c>
      <c r="G41" s="215"/>
      <c r="H41" s="236"/>
    </row>
    <row r="42" spans="1:8" s="207" customFormat="1" ht="15.6" customHeight="1">
      <c r="A42" s="214">
        <v>33050196000188</v>
      </c>
      <c r="B42" s="215" t="s">
        <v>29</v>
      </c>
      <c r="C42" s="216">
        <f t="shared" si="1"/>
        <v>5.0495188543000002E-2</v>
      </c>
      <c r="D42" s="217">
        <v>5094503.46</v>
      </c>
      <c r="E42" s="218">
        <f t="shared" si="2"/>
        <v>5094503.46</v>
      </c>
      <c r="F42" s="219">
        <f t="shared" si="3"/>
        <v>0</v>
      </c>
      <c r="G42" s="215"/>
      <c r="H42" s="236"/>
    </row>
    <row r="43" spans="1:8" s="207" customFormat="1" ht="15.6" customHeight="1">
      <c r="A43" s="214">
        <v>4172213000151</v>
      </c>
      <c r="B43" s="215" t="s">
        <v>65</v>
      </c>
      <c r="C43" s="216">
        <f t="shared" si="1"/>
        <v>4.9798109405999998E-2</v>
      </c>
      <c r="D43" s="217">
        <v>5024174.54</v>
      </c>
      <c r="E43" s="218">
        <f t="shared" si="2"/>
        <v>5024174.54</v>
      </c>
      <c r="F43" s="219">
        <f t="shared" si="3"/>
        <v>0</v>
      </c>
      <c r="G43" s="215"/>
      <c r="H43" s="236"/>
    </row>
    <row r="44" spans="1:8" s="207" customFormat="1" ht="15.6" customHeight="1">
      <c r="A44" s="214">
        <v>23664303000104</v>
      </c>
      <c r="B44" s="215" t="s">
        <v>67</v>
      </c>
      <c r="C44" s="216">
        <f t="shared" si="1"/>
        <v>5.2462137009999998E-3</v>
      </c>
      <c r="D44" s="217">
        <v>529295.06000000006</v>
      </c>
      <c r="E44" s="218">
        <f t="shared" si="2"/>
        <v>529295.06000000006</v>
      </c>
      <c r="F44" s="219">
        <f t="shared" si="3"/>
        <v>0</v>
      </c>
      <c r="G44" s="215"/>
      <c r="H44" s="236"/>
    </row>
    <row r="45" spans="1:8" s="207" customFormat="1" ht="15.6" customHeight="1">
      <c r="A45" s="214">
        <v>2328280000197</v>
      </c>
      <c r="B45" s="215" t="s">
        <v>57</v>
      </c>
      <c r="C45" s="216">
        <f t="shared" si="1"/>
        <v>2.7814482357E-2</v>
      </c>
      <c r="D45" s="217">
        <v>2806227.3</v>
      </c>
      <c r="E45" s="218">
        <f t="shared" si="2"/>
        <v>2806227.3</v>
      </c>
      <c r="F45" s="219">
        <f t="shared" si="3"/>
        <v>0</v>
      </c>
      <c r="G45" s="215"/>
      <c r="H45" s="236"/>
    </row>
    <row r="46" spans="1:8" s="207" customFormat="1" ht="15.6" customHeight="1">
      <c r="A46" s="214">
        <v>4065033000170</v>
      </c>
      <c r="B46" s="215" t="s">
        <v>69</v>
      </c>
      <c r="C46" s="216">
        <f t="shared" si="1"/>
        <v>1.5663367590000001E-2</v>
      </c>
      <c r="D46" s="217">
        <v>1580290.77</v>
      </c>
      <c r="E46" s="218">
        <f t="shared" si="2"/>
        <v>1580290.77</v>
      </c>
      <c r="F46" s="219">
        <f t="shared" si="3"/>
        <v>0</v>
      </c>
      <c r="G46" s="215"/>
      <c r="H46" s="236"/>
    </row>
    <row r="47" spans="1:8" s="207" customFormat="1" ht="15.6" customHeight="1">
      <c r="A47" s="214">
        <v>61695227000193</v>
      </c>
      <c r="B47" s="215" t="s">
        <v>23</v>
      </c>
      <c r="C47" s="216">
        <f t="shared" si="1"/>
        <v>8.4114448726000005E-2</v>
      </c>
      <c r="D47" s="217">
        <v>8486379.8399999999</v>
      </c>
      <c r="E47" s="218">
        <f t="shared" si="2"/>
        <v>8486379.8399999999</v>
      </c>
      <c r="F47" s="219">
        <f t="shared" si="3"/>
        <v>0</v>
      </c>
      <c r="G47" s="215"/>
      <c r="H47" s="236"/>
    </row>
    <row r="48" spans="1:8" s="207" customFormat="1" ht="15.6" customHeight="1">
      <c r="A48" s="214">
        <v>8826596000195</v>
      </c>
      <c r="B48" s="215" t="s">
        <v>164</v>
      </c>
      <c r="C48" s="216">
        <f t="shared" si="1"/>
        <v>1.484057589E-3</v>
      </c>
      <c r="D48" s="217">
        <v>149727.85999999999</v>
      </c>
      <c r="E48" s="218">
        <f t="shared" si="2"/>
        <v>149727.85999999999</v>
      </c>
      <c r="F48" s="219">
        <f t="shared" si="3"/>
        <v>0</v>
      </c>
      <c r="G48" s="215"/>
      <c r="H48" s="236"/>
    </row>
    <row r="49" spans="1:8" s="207" customFormat="1" ht="15.6" customHeight="1">
      <c r="A49" s="214">
        <v>19527639000158</v>
      </c>
      <c r="B49" s="215" t="s">
        <v>106</v>
      </c>
      <c r="C49" s="216">
        <f t="shared" si="1"/>
        <v>5.747519423E-3</v>
      </c>
      <c r="D49" s="217">
        <v>579872.23</v>
      </c>
      <c r="E49" s="218">
        <f t="shared" si="2"/>
        <v>579872.23</v>
      </c>
      <c r="F49" s="219">
        <f t="shared" si="3"/>
        <v>0</v>
      </c>
      <c r="G49" s="215"/>
      <c r="H49" s="236"/>
    </row>
    <row r="50" spans="1:8" s="207" customFormat="1" ht="15.6" customHeight="1">
      <c r="A50" s="214">
        <v>9095183000140</v>
      </c>
      <c r="B50" s="215" t="s">
        <v>66</v>
      </c>
      <c r="C50" s="216">
        <f t="shared" si="1"/>
        <v>1.0884581422E-2</v>
      </c>
      <c r="D50" s="217">
        <v>1098154.8799999999</v>
      </c>
      <c r="E50" s="218">
        <f t="shared" si="2"/>
        <v>1098154.8799999999</v>
      </c>
      <c r="F50" s="219">
        <f t="shared" si="3"/>
        <v>0</v>
      </c>
      <c r="G50" s="215"/>
      <c r="H50" s="236"/>
    </row>
    <row r="51" spans="1:8" s="207" customFormat="1" ht="15.6" customHeight="1">
      <c r="A51" s="214">
        <v>13017462000163</v>
      </c>
      <c r="B51" s="215" t="s">
        <v>41</v>
      </c>
      <c r="C51" s="216">
        <f t="shared" si="1"/>
        <v>5.9309712069999998E-3</v>
      </c>
      <c r="D51" s="217">
        <v>598380.84</v>
      </c>
      <c r="E51" s="218">
        <f t="shared" si="2"/>
        <v>598380.84</v>
      </c>
      <c r="F51" s="219">
        <f t="shared" si="3"/>
        <v>0</v>
      </c>
      <c r="G51" s="215"/>
      <c r="H51" s="236"/>
    </row>
    <row r="52" spans="1:8" s="207" customFormat="1" ht="15.6" customHeight="1">
      <c r="A52" s="214">
        <v>15413826000150</v>
      </c>
      <c r="B52" s="215" t="s">
        <v>54</v>
      </c>
      <c r="C52" s="216">
        <f t="shared" si="1"/>
        <v>9.1288962789999994E-3</v>
      </c>
      <c r="D52" s="217">
        <v>921022.28</v>
      </c>
      <c r="E52" s="218">
        <f t="shared" si="2"/>
        <v>921022.28</v>
      </c>
      <c r="F52" s="219">
        <f t="shared" si="3"/>
        <v>0</v>
      </c>
      <c r="G52" s="215"/>
      <c r="H52" s="236"/>
    </row>
    <row r="53" spans="1:8" s="207" customFormat="1" ht="15.6" customHeight="1">
      <c r="A53" s="214">
        <v>28152650000171</v>
      </c>
      <c r="B53" s="215" t="s">
        <v>51</v>
      </c>
      <c r="C53" s="216">
        <f t="shared" si="1"/>
        <v>1.7307485947E-2</v>
      </c>
      <c r="D53" s="217">
        <v>1746167.3</v>
      </c>
      <c r="E53" s="218">
        <f t="shared" si="2"/>
        <v>1746167.3</v>
      </c>
      <c r="F53" s="219">
        <f t="shared" si="3"/>
        <v>0</v>
      </c>
      <c r="G53" s="215"/>
      <c r="H53" s="236"/>
    </row>
    <row r="54" spans="1:8" s="207" customFormat="1" ht="15.6" customHeight="1">
      <c r="A54" s="214">
        <v>83855973000130</v>
      </c>
      <c r="B54" s="215" t="s">
        <v>72</v>
      </c>
      <c r="C54" s="216">
        <f t="shared" si="1"/>
        <v>4.95114775E-4</v>
      </c>
      <c r="D54" s="217">
        <v>49952.56</v>
      </c>
      <c r="E54" s="218">
        <f t="shared" si="2"/>
        <v>49952.56</v>
      </c>
      <c r="F54" s="219">
        <f t="shared" si="3"/>
        <v>0</v>
      </c>
      <c r="G54" s="215"/>
      <c r="H54" s="236"/>
    </row>
    <row r="55" spans="1:8" s="207" customFormat="1" ht="15.6" customHeight="1">
      <c r="A55" s="214">
        <v>60444437000146</v>
      </c>
      <c r="B55" s="215" t="s">
        <v>46</v>
      </c>
      <c r="C55" s="216">
        <f t="shared" si="1"/>
        <v>5.1868944376000002E-2</v>
      </c>
      <c r="D55" s="217">
        <v>5233102.88</v>
      </c>
      <c r="E55" s="218">
        <f t="shared" si="2"/>
        <v>5233102.88</v>
      </c>
      <c r="F55" s="219">
        <f t="shared" si="3"/>
        <v>0</v>
      </c>
      <c r="G55" s="215"/>
      <c r="H55" s="236"/>
    </row>
    <row r="56" spans="1:8" s="207" customFormat="1" ht="15.6" customHeight="1">
      <c r="A56" s="214">
        <v>75805895000130</v>
      </c>
      <c r="B56" s="215" t="s">
        <v>60</v>
      </c>
      <c r="C56" s="216">
        <f t="shared" si="1"/>
        <v>5.9351049799999996E-4</v>
      </c>
      <c r="D56" s="217">
        <v>59879.79</v>
      </c>
      <c r="E56" s="218">
        <f t="shared" si="2"/>
        <v>59879.79</v>
      </c>
      <c r="F56" s="219">
        <f t="shared" si="3"/>
        <v>0</v>
      </c>
      <c r="G56" s="215"/>
      <c r="H56" s="236"/>
    </row>
    <row r="57" spans="1:8" s="207" customFormat="1" ht="15.6" customHeight="1">
      <c r="A57" s="214">
        <v>1377555000110</v>
      </c>
      <c r="B57" s="215" t="s">
        <v>63</v>
      </c>
      <c r="C57" s="216">
        <f t="shared" si="1"/>
        <v>4.0054149899999998E-4</v>
      </c>
      <c r="D57" s="217">
        <v>40410.980000000003</v>
      </c>
      <c r="E57" s="218">
        <f t="shared" si="2"/>
        <v>40410.980000000003</v>
      </c>
      <c r="F57" s="219">
        <f t="shared" si="3"/>
        <v>0</v>
      </c>
      <c r="G57" s="215"/>
      <c r="H57" s="236"/>
    </row>
    <row r="58" spans="1:8" s="207" customFormat="1" ht="15.6" customHeight="1">
      <c r="A58" s="214">
        <v>83647990000181</v>
      </c>
      <c r="B58" s="215" t="s">
        <v>79</v>
      </c>
      <c r="C58" s="216">
        <f t="shared" si="1"/>
        <v>4.7637373299999999E-4</v>
      </c>
      <c r="D58" s="217">
        <v>48061.760000000002</v>
      </c>
      <c r="E58" s="218">
        <f t="shared" si="2"/>
        <v>48061.760000000002</v>
      </c>
      <c r="F58" s="219">
        <f t="shared" si="3"/>
        <v>0</v>
      </c>
      <c r="G58" s="215"/>
      <c r="H58" s="236"/>
    </row>
    <row r="59" spans="1:8" s="207" customFormat="1" ht="15.6" customHeight="1">
      <c r="A59" s="214">
        <v>95289500000100</v>
      </c>
      <c r="B59" s="215" t="s">
        <v>61</v>
      </c>
      <c r="C59" s="216">
        <f t="shared" si="1"/>
        <v>3.4790313799999998E-4</v>
      </c>
      <c r="D59" s="217">
        <v>35100.25</v>
      </c>
      <c r="E59" s="218">
        <f t="shared" si="2"/>
        <v>35100.25</v>
      </c>
      <c r="F59" s="219">
        <f t="shared" si="3"/>
        <v>0</v>
      </c>
      <c r="G59" s="215"/>
      <c r="H59" s="236"/>
    </row>
    <row r="60" spans="1:8" s="207" customFormat="1" ht="15.6" customHeight="1">
      <c r="A60" s="214">
        <v>88446034000155</v>
      </c>
      <c r="B60" s="215" t="s">
        <v>62</v>
      </c>
      <c r="C60" s="216">
        <f t="shared" si="1"/>
        <v>3.9449347899999998E-4</v>
      </c>
      <c r="D60" s="217">
        <v>39800.79</v>
      </c>
      <c r="E60" s="218">
        <f t="shared" si="2"/>
        <v>39800.79</v>
      </c>
      <c r="F60" s="219">
        <f t="shared" si="3"/>
        <v>0</v>
      </c>
      <c r="G60" s="215"/>
      <c r="H60" s="236"/>
    </row>
    <row r="61" spans="1:8" s="207" customFormat="1" ht="15.6" customHeight="1">
      <c r="A61" s="214">
        <v>27485069000109</v>
      </c>
      <c r="B61" s="215" t="s">
        <v>42</v>
      </c>
      <c r="C61" s="216">
        <f t="shared" si="1"/>
        <v>1.5050111200000001E-3</v>
      </c>
      <c r="D61" s="217">
        <v>151841.88</v>
      </c>
      <c r="E61" s="218">
        <f t="shared" si="2"/>
        <v>151841.88</v>
      </c>
      <c r="F61" s="219">
        <f t="shared" si="3"/>
        <v>0</v>
      </c>
      <c r="G61" s="215"/>
      <c r="H61" s="236"/>
    </row>
    <row r="62" spans="1:8" s="207" customFormat="1" ht="15.6" customHeight="1">
      <c r="A62" s="214">
        <v>79850574000109</v>
      </c>
      <c r="B62" s="215" t="s">
        <v>161</v>
      </c>
      <c r="C62" s="216">
        <f t="shared" si="1"/>
        <v>8.5322487999999995E-5</v>
      </c>
      <c r="D62" s="217">
        <v>8608.26</v>
      </c>
      <c r="E62" s="218">
        <f t="shared" si="2"/>
        <v>8608.26</v>
      </c>
      <c r="F62" s="219">
        <f t="shared" si="3"/>
        <v>0</v>
      </c>
      <c r="G62" s="215"/>
      <c r="H62" s="236"/>
    </row>
    <row r="63" spans="1:8" s="207" customFormat="1" ht="15.6" customHeight="1">
      <c r="A63" s="214">
        <v>97578090000134</v>
      </c>
      <c r="B63" s="215" t="s">
        <v>44</v>
      </c>
      <c r="C63" s="216">
        <f t="shared" si="1"/>
        <v>1.0739435700000001E-4</v>
      </c>
      <c r="D63" s="217">
        <v>10835.11</v>
      </c>
      <c r="E63" s="218">
        <f t="shared" si="2"/>
        <v>10835.11</v>
      </c>
      <c r="F63" s="219">
        <f t="shared" si="3"/>
        <v>0</v>
      </c>
      <c r="G63" s="215"/>
      <c r="H63" s="236"/>
    </row>
    <row r="64" spans="1:8" s="207" customFormat="1" ht="15.6" customHeight="1">
      <c r="A64" s="214">
        <v>13255658000196</v>
      </c>
      <c r="B64" s="215" t="s">
        <v>80</v>
      </c>
      <c r="C64" s="216">
        <f t="shared" si="1"/>
        <v>8.9166830199999996E-4</v>
      </c>
      <c r="D64" s="217">
        <v>89961.19</v>
      </c>
      <c r="E64" s="218">
        <f t="shared" si="2"/>
        <v>89961.19</v>
      </c>
      <c r="F64" s="219">
        <f t="shared" si="3"/>
        <v>0</v>
      </c>
      <c r="G64" s="215"/>
      <c r="H64" s="236"/>
    </row>
    <row r="65" spans="1:8" s="207" customFormat="1" ht="15.6" customHeight="1">
      <c r="A65" s="214">
        <v>89889604000144</v>
      </c>
      <c r="B65" s="215" t="s">
        <v>43</v>
      </c>
      <c r="C65" s="216">
        <f t="shared" si="1"/>
        <v>1.7730742299999999E-4</v>
      </c>
      <c r="D65" s="217">
        <v>17888.7</v>
      </c>
      <c r="E65" s="218">
        <f t="shared" si="2"/>
        <v>17888.7</v>
      </c>
      <c r="F65" s="219">
        <f t="shared" si="3"/>
        <v>0</v>
      </c>
      <c r="G65" s="215"/>
      <c r="H65" s="236"/>
    </row>
    <row r="66" spans="1:8" s="207" customFormat="1" ht="15.6" customHeight="1">
      <c r="A66" s="214">
        <v>50235449000107</v>
      </c>
      <c r="B66" s="215" t="s">
        <v>81</v>
      </c>
      <c r="C66" s="216">
        <f t="shared" si="1"/>
        <v>1.3396088399999999E-4</v>
      </c>
      <c r="D66" s="217">
        <v>13515.43</v>
      </c>
      <c r="E66" s="218">
        <f t="shared" si="2"/>
        <v>13515.43</v>
      </c>
      <c r="F66" s="219">
        <f t="shared" si="3"/>
        <v>0</v>
      </c>
      <c r="G66" s="215"/>
      <c r="H66" s="236"/>
    </row>
    <row r="67" spans="1:8" s="207" customFormat="1" ht="15.6" customHeight="1">
      <c r="A67" s="214">
        <v>49606312000132</v>
      </c>
      <c r="B67" s="215" t="s">
        <v>82</v>
      </c>
      <c r="C67" s="216">
        <f t="shared" si="1"/>
        <v>9.0554934000000001E-4</v>
      </c>
      <c r="D67" s="217">
        <v>91361.66</v>
      </c>
      <c r="E67" s="218">
        <f t="shared" si="2"/>
        <v>91361.66</v>
      </c>
      <c r="F67" s="219">
        <f t="shared" si="3"/>
        <v>0</v>
      </c>
      <c r="G67" s="215"/>
      <c r="H67" s="236"/>
    </row>
    <row r="68" spans="1:8" s="207" customFormat="1" ht="15.6" customHeight="1">
      <c r="A68" s="214">
        <v>53176038000186</v>
      </c>
      <c r="B68" s="215" t="s">
        <v>162</v>
      </c>
      <c r="C68" s="216">
        <f t="shared" si="1"/>
        <v>1.023158E-4</v>
      </c>
      <c r="D68" s="217">
        <v>10322.73</v>
      </c>
      <c r="E68" s="218">
        <f t="shared" si="2"/>
        <v>10322.73</v>
      </c>
      <c r="F68" s="219">
        <f t="shared" si="3"/>
        <v>0</v>
      </c>
      <c r="G68" s="215"/>
      <c r="H68" s="236"/>
    </row>
    <row r="69" spans="1:8" s="207" customFormat="1" ht="15.6" customHeight="1">
      <c r="A69" s="214">
        <v>44560381000139</v>
      </c>
      <c r="B69" s="215" t="s">
        <v>163</v>
      </c>
      <c r="C69" s="216">
        <f t="shared" si="1"/>
        <v>2.8029494E-5</v>
      </c>
      <c r="D69" s="217">
        <v>2827.92</v>
      </c>
      <c r="E69" s="218">
        <f t="shared" si="2"/>
        <v>2827.92</v>
      </c>
      <c r="F69" s="219">
        <f t="shared" si="3"/>
        <v>0</v>
      </c>
      <c r="G69" s="215"/>
      <c r="H69" s="236"/>
    </row>
    <row r="70" spans="1:8" s="207" customFormat="1" ht="15.6" customHeight="1">
      <c r="A70" s="214">
        <v>49313653000110</v>
      </c>
      <c r="B70" s="215" t="s">
        <v>83</v>
      </c>
      <c r="C70" s="216">
        <f t="shared" si="1"/>
        <v>2.2354461E-4</v>
      </c>
      <c r="D70" s="217">
        <v>22553.61</v>
      </c>
      <c r="E70" s="218">
        <f t="shared" si="2"/>
        <v>22553.61</v>
      </c>
      <c r="F70" s="219">
        <f t="shared" si="3"/>
        <v>0</v>
      </c>
      <c r="G70" s="215"/>
      <c r="H70" s="236"/>
    </row>
    <row r="71" spans="1:8" s="207" customFormat="1" ht="15.6" customHeight="1">
      <c r="A71" s="214">
        <v>85665990000130</v>
      </c>
      <c r="B71" s="215" t="s">
        <v>84</v>
      </c>
      <c r="C71" s="216">
        <f t="shared" si="1"/>
        <v>1.0694277999999999E-4</v>
      </c>
      <c r="D71" s="217">
        <v>10789.55</v>
      </c>
      <c r="E71" s="218">
        <f t="shared" si="2"/>
        <v>10789.55</v>
      </c>
      <c r="F71" s="219">
        <f t="shared" si="3"/>
        <v>0</v>
      </c>
      <c r="G71" s="215"/>
      <c r="H71" s="236"/>
    </row>
    <row r="72" spans="1:8" s="207" customFormat="1" ht="15.6" customHeight="1">
      <c r="A72" s="214">
        <v>78274610000170</v>
      </c>
      <c r="B72" s="215" t="s">
        <v>96</v>
      </c>
      <c r="C72" s="216">
        <f t="shared" si="1"/>
        <v>1.67180837E-4</v>
      </c>
      <c r="D72" s="217">
        <v>16867.02</v>
      </c>
      <c r="E72" s="218">
        <f t="shared" si="2"/>
        <v>16867.02</v>
      </c>
      <c r="F72" s="219">
        <f t="shared" si="3"/>
        <v>0</v>
      </c>
      <c r="G72" s="215"/>
      <c r="H72" s="236"/>
    </row>
    <row r="73" spans="1:8" s="207" customFormat="1" ht="15.6" customHeight="1">
      <c r="A73" s="214">
        <v>86433042000131</v>
      </c>
      <c r="B73" s="215" t="s">
        <v>85</v>
      </c>
      <c r="C73" s="216">
        <f t="shared" si="1"/>
        <v>4.1814497500000002E-4</v>
      </c>
      <c r="D73" s="217">
        <v>42187.01</v>
      </c>
      <c r="E73" s="218">
        <f t="shared" si="2"/>
        <v>42187.01</v>
      </c>
      <c r="F73" s="219">
        <f t="shared" si="3"/>
        <v>0</v>
      </c>
      <c r="G73" s="215"/>
      <c r="H73" s="236"/>
    </row>
    <row r="74" spans="1:8" s="207" customFormat="1" ht="15.6" customHeight="1">
      <c r="A74" s="214">
        <v>86439510000185</v>
      </c>
      <c r="B74" s="215" t="s">
        <v>97</v>
      </c>
      <c r="C74" s="216">
        <f t="shared" si="1"/>
        <v>1.49366837E-4</v>
      </c>
      <c r="D74" s="217">
        <v>15069.75</v>
      </c>
      <c r="E74" s="218">
        <f t="shared" si="2"/>
        <v>15069.75</v>
      </c>
      <c r="F74" s="219">
        <f t="shared" si="3"/>
        <v>0</v>
      </c>
      <c r="G74" s="215"/>
      <c r="H74" s="236"/>
    </row>
    <row r="75" spans="1:8" s="207" customFormat="1" ht="15.6" customHeight="1">
      <c r="A75" s="214">
        <v>75568154000183</v>
      </c>
      <c r="B75" s="215" t="s">
        <v>107</v>
      </c>
      <c r="C75" s="216">
        <f t="shared" si="1"/>
        <v>5.3936298000000002E-5</v>
      </c>
      <c r="D75" s="217">
        <v>5441.68</v>
      </c>
      <c r="E75" s="218">
        <f t="shared" si="2"/>
        <v>5441.68</v>
      </c>
      <c r="F75" s="219">
        <f t="shared" si="3"/>
        <v>0</v>
      </c>
      <c r="G75" s="215"/>
      <c r="H75" s="236"/>
    </row>
    <row r="76" spans="1:8" s="207" customFormat="1" ht="15.6" customHeight="1">
      <c r="A76" s="214">
        <v>86448057000173</v>
      </c>
      <c r="B76" s="215" t="s">
        <v>86</v>
      </c>
      <c r="C76" s="216">
        <f t="shared" si="1"/>
        <v>1.3217538999999999E-4</v>
      </c>
      <c r="D76" s="217">
        <v>13335.29</v>
      </c>
      <c r="E76" s="218">
        <f t="shared" si="2"/>
        <v>13335.29</v>
      </c>
      <c r="F76" s="219">
        <f t="shared" si="3"/>
        <v>0</v>
      </c>
      <c r="G76" s="215"/>
      <c r="H76" s="236"/>
    </row>
    <row r="77" spans="1:8" s="207" customFormat="1" ht="15.6" customHeight="1">
      <c r="A77" s="214">
        <v>87656989000174</v>
      </c>
      <c r="B77" s="215" t="s">
        <v>76</v>
      </c>
      <c r="C77" s="216">
        <f t="shared" si="1"/>
        <v>2.22521425E-4</v>
      </c>
      <c r="D77" s="217">
        <v>22450.38</v>
      </c>
      <c r="E77" s="218">
        <f t="shared" si="2"/>
        <v>22450.38</v>
      </c>
      <c r="F77" s="219">
        <f t="shared" si="3"/>
        <v>0</v>
      </c>
      <c r="G77" s="215"/>
      <c r="H77" s="236"/>
    </row>
    <row r="78" spans="1:8" s="207" customFormat="1" ht="15.6" customHeight="1">
      <c r="A78" s="214">
        <v>97081434000103</v>
      </c>
      <c r="B78" s="215" t="s">
        <v>87</v>
      </c>
      <c r="C78" s="216">
        <f t="shared" si="1"/>
        <v>2.38308681E-4</v>
      </c>
      <c r="D78" s="217">
        <v>24043.17</v>
      </c>
      <c r="E78" s="218">
        <f t="shared" si="2"/>
        <v>24043.17</v>
      </c>
      <c r="F78" s="219">
        <f t="shared" si="3"/>
        <v>0</v>
      </c>
      <c r="G78" s="215"/>
      <c r="H78" s="236"/>
    </row>
    <row r="79" spans="1:8" s="207" customFormat="1" ht="15.6" customHeight="1">
      <c r="A79" s="214">
        <v>97839922000129</v>
      </c>
      <c r="B79" s="215" t="s">
        <v>74</v>
      </c>
      <c r="C79" s="216">
        <f t="shared" si="1"/>
        <v>3.0144888499999999E-4</v>
      </c>
      <c r="D79" s="217">
        <v>30413.439999999999</v>
      </c>
      <c r="E79" s="218">
        <f t="shared" si="2"/>
        <v>30413.439999999999</v>
      </c>
      <c r="F79" s="219">
        <f t="shared" si="3"/>
        <v>0</v>
      </c>
      <c r="G79" s="215"/>
      <c r="H79" s="236"/>
    </row>
    <row r="80" spans="1:8" s="207" customFormat="1" ht="15.6" customHeight="1">
      <c r="A80" s="214">
        <v>9257558000121</v>
      </c>
      <c r="B80" s="215" t="s">
        <v>88</v>
      </c>
      <c r="C80" s="216">
        <f t="shared" si="1"/>
        <v>9.9452766000000001E-4</v>
      </c>
      <c r="D80" s="217">
        <v>100338.76</v>
      </c>
      <c r="E80" s="218">
        <f t="shared" si="2"/>
        <v>100338.76</v>
      </c>
      <c r="F80" s="219">
        <f t="shared" si="3"/>
        <v>0</v>
      </c>
      <c r="G80" s="215"/>
      <c r="H80" s="236"/>
    </row>
    <row r="81" spans="1:8" s="207" customFormat="1" ht="15.6" customHeight="1">
      <c r="A81" s="214">
        <v>95824322000161</v>
      </c>
      <c r="B81" s="215" t="s">
        <v>89</v>
      </c>
      <c r="C81" s="216">
        <f t="shared" si="1"/>
        <v>1.8286917500000001E-4</v>
      </c>
      <c r="D81" s="217">
        <v>18449.830000000002</v>
      </c>
      <c r="E81" s="218">
        <f t="shared" si="2"/>
        <v>18449.830000000002</v>
      </c>
      <c r="F81" s="219">
        <f t="shared" si="3"/>
        <v>0</v>
      </c>
      <c r="G81" s="215"/>
      <c r="H81" s="236"/>
    </row>
    <row r="82" spans="1:8" s="207" customFormat="1" ht="15.6" customHeight="1">
      <c r="A82" s="214">
        <v>90660754000160</v>
      </c>
      <c r="B82" s="215" t="s">
        <v>75</v>
      </c>
      <c r="C82" s="216">
        <f t="shared" si="1"/>
        <v>8.6270334199999997E-4</v>
      </c>
      <c r="D82" s="217">
        <v>87038.89</v>
      </c>
      <c r="E82" s="218">
        <f t="shared" si="2"/>
        <v>87038.89</v>
      </c>
      <c r="F82" s="219">
        <f t="shared" si="3"/>
        <v>0</v>
      </c>
      <c r="G82" s="215"/>
      <c r="H82" s="236"/>
    </row>
    <row r="83" spans="1:8" s="207" customFormat="1" ht="15.6" customHeight="1">
      <c r="A83" s="214">
        <v>91950261000128</v>
      </c>
      <c r="B83" s="215" t="s">
        <v>77</v>
      </c>
      <c r="C83" s="216">
        <f t="shared" si="1"/>
        <v>3.1128753500000002E-4</v>
      </c>
      <c r="D83" s="217">
        <v>31406.07</v>
      </c>
      <c r="E83" s="218">
        <f t="shared" si="2"/>
        <v>31406.07</v>
      </c>
      <c r="F83" s="219">
        <f t="shared" si="3"/>
        <v>0</v>
      </c>
      <c r="G83" s="215"/>
      <c r="H83" s="236"/>
    </row>
    <row r="84" spans="1:8" s="207" customFormat="1" ht="15.6" customHeight="1">
      <c r="A84" s="214">
        <v>89435598000155</v>
      </c>
      <c r="B84" s="215" t="s">
        <v>90</v>
      </c>
      <c r="C84" s="216">
        <f t="shared" ref="C84:C91" si="4">ROUND(D84/SUM($D$19:$D$1048576),12)</f>
        <v>2.28093783E-4</v>
      </c>
      <c r="D84" s="217">
        <v>23012.58</v>
      </c>
      <c r="E84" s="218">
        <f t="shared" ref="E84:E92" si="5">IF($D$14&gt;0,ROUND(D84-ROUND((C84*$D$14),2),2),D84)</f>
        <v>23012.58</v>
      </c>
      <c r="F84" s="219">
        <f t="shared" ref="F84:F92" si="6">ROUND(E84-D84,2)</f>
        <v>0</v>
      </c>
      <c r="G84" s="215"/>
      <c r="H84" s="236"/>
    </row>
    <row r="85" spans="1:8" s="207" customFormat="1" ht="15.6" customHeight="1">
      <c r="A85" s="214">
        <v>97505838000179</v>
      </c>
      <c r="B85" s="215" t="s">
        <v>110</v>
      </c>
      <c r="C85" s="216">
        <f t="shared" si="4"/>
        <v>1.7319059800000001E-4</v>
      </c>
      <c r="D85" s="217">
        <v>17473.349999999999</v>
      </c>
      <c r="E85" s="218">
        <f t="shared" si="5"/>
        <v>17473.349999999999</v>
      </c>
      <c r="F85" s="219">
        <f t="shared" si="6"/>
        <v>0</v>
      </c>
      <c r="G85" s="215"/>
      <c r="H85" s="236"/>
    </row>
    <row r="86" spans="1:8" s="207" customFormat="1" ht="15.6" customHeight="1">
      <c r="A86" s="214">
        <v>98042963000152</v>
      </c>
      <c r="B86" s="215" t="s">
        <v>91</v>
      </c>
      <c r="C86" s="216">
        <f t="shared" si="4"/>
        <v>1.03997617E-4</v>
      </c>
      <c r="D86" s="217">
        <v>10492.41</v>
      </c>
      <c r="E86" s="218">
        <f t="shared" si="5"/>
        <v>10492.41</v>
      </c>
      <c r="F86" s="219">
        <f t="shared" si="6"/>
        <v>0</v>
      </c>
      <c r="G86" s="215"/>
      <c r="H86" s="236"/>
    </row>
    <row r="87" spans="1:8" s="207" customFormat="1" ht="15.6" customHeight="1">
      <c r="A87" s="214">
        <v>55188502000180</v>
      </c>
      <c r="B87" s="215" t="s">
        <v>92</v>
      </c>
      <c r="C87" s="216">
        <f t="shared" si="4"/>
        <v>7.5186784000000006E-5</v>
      </c>
      <c r="D87" s="217">
        <v>7585.66</v>
      </c>
      <c r="E87" s="218">
        <f t="shared" si="5"/>
        <v>7585.66</v>
      </c>
      <c r="F87" s="219">
        <f t="shared" si="6"/>
        <v>0</v>
      </c>
      <c r="G87" s="215"/>
      <c r="H87" s="236"/>
    </row>
    <row r="88" spans="1:8" s="207" customFormat="1" ht="15.6" customHeight="1">
      <c r="A88" s="214">
        <v>86444163000189</v>
      </c>
      <c r="B88" s="215" t="s">
        <v>93</v>
      </c>
      <c r="C88" s="216">
        <f t="shared" si="4"/>
        <v>4.5817476199999999E-4</v>
      </c>
      <c r="D88" s="217">
        <v>46225.65</v>
      </c>
      <c r="E88" s="218">
        <f t="shared" si="5"/>
        <v>46225.65</v>
      </c>
      <c r="F88" s="219">
        <f t="shared" si="6"/>
        <v>0</v>
      </c>
      <c r="G88" s="215"/>
      <c r="H88" s="236"/>
    </row>
    <row r="89" spans="1:8" s="207" customFormat="1" ht="15.6" customHeight="1">
      <c r="A89" s="214">
        <v>11615872000180</v>
      </c>
      <c r="B89" s="215" t="s">
        <v>94</v>
      </c>
      <c r="C89" s="216">
        <f t="shared" si="4"/>
        <v>2.4351064E-5</v>
      </c>
      <c r="D89" s="217">
        <v>2456.8000000000002</v>
      </c>
      <c r="E89" s="218">
        <f t="shared" si="5"/>
        <v>2456.8000000000002</v>
      </c>
      <c r="F89" s="219">
        <f t="shared" si="6"/>
        <v>0</v>
      </c>
      <c r="G89" s="215"/>
      <c r="H89" s="236"/>
    </row>
    <row r="90" spans="1:8" s="207" customFormat="1" ht="15.6" customHeight="1">
      <c r="A90" s="214">
        <v>11810343000138</v>
      </c>
      <c r="B90" s="215" t="s">
        <v>108</v>
      </c>
      <c r="C90" s="216">
        <f t="shared" si="4"/>
        <v>2.0180547699999999E-4</v>
      </c>
      <c r="D90" s="217">
        <v>20360.330000000002</v>
      </c>
      <c r="E90" s="218">
        <f t="shared" si="5"/>
        <v>20360.330000000002</v>
      </c>
      <c r="F90" s="219">
        <f t="shared" si="6"/>
        <v>0</v>
      </c>
      <c r="G90" s="215"/>
      <c r="H90" s="236"/>
    </row>
    <row r="91" spans="1:8" s="207" customFormat="1" ht="15.6" customHeight="1">
      <c r="A91" s="214">
        <v>78829843000192</v>
      </c>
      <c r="B91" s="215" t="s">
        <v>109</v>
      </c>
      <c r="C91" s="216">
        <f t="shared" si="4"/>
        <v>1.34806253E-4</v>
      </c>
      <c r="D91" s="217">
        <v>13600.72</v>
      </c>
      <c r="E91" s="218">
        <f t="shared" si="5"/>
        <v>13600.72</v>
      </c>
      <c r="F91" s="219">
        <f t="shared" si="6"/>
        <v>0</v>
      </c>
      <c r="G91" s="215"/>
      <c r="H91" s="236"/>
    </row>
    <row r="92" spans="1:8" s="207" customFormat="1" ht="15.6" customHeight="1">
      <c r="A92" s="214">
        <v>52777034000190</v>
      </c>
      <c r="B92" s="215" t="s">
        <v>95</v>
      </c>
      <c r="C92" s="216">
        <f>ROUND(D92/SUM($D$19:$D$1048576),12)</f>
        <v>3.2014582000000001E-4</v>
      </c>
      <c r="D92" s="217">
        <v>32299.79</v>
      </c>
      <c r="E92" s="218">
        <f t="shared" si="5"/>
        <v>32299.79</v>
      </c>
      <c r="F92" s="219">
        <f t="shared" si="6"/>
        <v>0</v>
      </c>
      <c r="G92" s="215"/>
      <c r="H92" s="236"/>
    </row>
    <row r="93" spans="1:8" s="207" customFormat="1" ht="15.6" customHeight="1">
      <c r="A93" s="214"/>
      <c r="B93" s="215"/>
      <c r="C93" s="216"/>
      <c r="D93" s="217"/>
      <c r="E93" s="218"/>
      <c r="F93" s="219"/>
      <c r="G93" s="215"/>
      <c r="H93" s="236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AFE9-D4A3-4081-9BF5-E43B8C2A3B14}">
  <dimension ref="A1:Z95"/>
  <sheetViews>
    <sheetView showGridLines="0" workbookViewId="0">
      <selection activeCell="B13" sqref="B13"/>
    </sheetView>
  </sheetViews>
  <sheetFormatPr defaultColWidth="7.25" defaultRowHeight="14.25"/>
  <cols>
    <col min="1" max="1" width="18.375" customWidth="1"/>
    <col min="2" max="2" width="24.75" customWidth="1"/>
    <col min="3" max="3" width="23.75" customWidth="1"/>
    <col min="4" max="4" width="14.25" customWidth="1"/>
    <col min="5" max="5" width="15.125" customWidth="1"/>
    <col min="6" max="6" width="17.25" bestFit="1" customWidth="1"/>
    <col min="7" max="7" width="19.25" bestFit="1" customWidth="1"/>
    <col min="8" max="8" width="12.875" bestFit="1" customWidth="1"/>
    <col min="9" max="9" width="20.625" bestFit="1" customWidth="1"/>
    <col min="10" max="10" width="12.375" bestFit="1" customWidth="1"/>
    <col min="11" max="11" width="12.25" bestFit="1" customWidth="1"/>
  </cols>
  <sheetData>
    <row r="1" spans="1:26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9"/>
    </row>
    <row r="2" spans="1:26" ht="21" customHeight="1">
      <c r="A2" s="158"/>
      <c r="B2" s="160" t="s">
        <v>125</v>
      </c>
      <c r="C2" s="161"/>
      <c r="D2" s="161"/>
      <c r="E2" s="161"/>
      <c r="F2" s="162"/>
      <c r="G2" s="161"/>
      <c r="H2" s="161"/>
      <c r="I2" s="161"/>
      <c r="J2" s="237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 ht="12.95" customHeight="1">
      <c r="A3" s="158"/>
      <c r="B3" s="160" t="s">
        <v>126</v>
      </c>
      <c r="C3" s="161"/>
      <c r="D3" s="161"/>
      <c r="E3" s="161"/>
      <c r="F3" s="161"/>
      <c r="G3" s="161"/>
      <c r="H3" s="161"/>
      <c r="I3" s="161"/>
      <c r="J3" s="237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6" ht="15" customHeight="1">
      <c r="A4" s="161"/>
      <c r="B4" s="161"/>
      <c r="C4" s="161"/>
      <c r="D4" s="161"/>
      <c r="E4" s="161"/>
      <c r="F4" s="163"/>
      <c r="G4" s="163"/>
      <c r="H4" s="163"/>
      <c r="I4" s="163"/>
      <c r="J4" s="161"/>
      <c r="K4" s="162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4"/>
    </row>
    <row r="5" spans="1:26" ht="16.5" customHeight="1">
      <c r="A5" s="165"/>
      <c r="B5" s="166" t="s">
        <v>166</v>
      </c>
      <c r="C5" s="165"/>
      <c r="D5" s="165"/>
      <c r="E5" s="165"/>
      <c r="F5" s="165"/>
      <c r="G5" s="165"/>
      <c r="H5" s="167"/>
      <c r="I5" s="238"/>
      <c r="J5" s="239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spans="1:26">
      <c r="A6" s="161"/>
      <c r="B6" s="161"/>
      <c r="C6" s="168"/>
      <c r="D6" s="169" t="s">
        <v>30</v>
      </c>
      <c r="E6" s="169"/>
      <c r="F6" s="170"/>
      <c r="G6" s="240"/>
      <c r="H6" s="241"/>
      <c r="I6" s="221"/>
      <c r="J6" s="221"/>
      <c r="K6" s="221"/>
      <c r="L6" s="240"/>
      <c r="M6" s="240"/>
      <c r="N6" s="240"/>
      <c r="O6" s="240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spans="1:26" ht="25.5" customHeight="1">
      <c r="A7" s="173"/>
      <c r="B7" s="173"/>
      <c r="C7" s="174"/>
      <c r="D7" s="175" t="s">
        <v>128</v>
      </c>
      <c r="E7" s="175" t="s">
        <v>129</v>
      </c>
      <c r="F7" s="175" t="s">
        <v>130</v>
      </c>
      <c r="G7" s="242"/>
      <c r="H7" s="243"/>
      <c r="I7" s="244" t="s">
        <v>148</v>
      </c>
      <c r="J7" s="244"/>
      <c r="K7" s="161"/>
      <c r="L7" s="242"/>
      <c r="M7" s="242"/>
      <c r="N7" s="242"/>
      <c r="O7" s="242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</row>
    <row r="8" spans="1:26" ht="15" customHeight="1">
      <c r="A8" s="173"/>
      <c r="B8" s="173"/>
      <c r="C8" s="245" t="s">
        <v>131</v>
      </c>
      <c r="D8" s="245">
        <v>126592331.64999999</v>
      </c>
      <c r="E8" s="179">
        <v>1</v>
      </c>
      <c r="F8" s="246">
        <v>76</v>
      </c>
      <c r="G8" s="242"/>
      <c r="H8" s="243"/>
      <c r="I8" s="247" t="s">
        <v>149</v>
      </c>
      <c r="J8" s="248">
        <v>11845426.720000001</v>
      </c>
      <c r="K8" s="173"/>
      <c r="L8" s="173"/>
      <c r="M8" s="242"/>
      <c r="N8" s="242"/>
      <c r="O8" s="242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spans="1:26" ht="15" customHeight="1">
      <c r="A9" s="173"/>
      <c r="B9" s="173"/>
      <c r="C9" s="249" t="s">
        <v>132</v>
      </c>
      <c r="D9" s="182"/>
      <c r="E9" s="183" t="s">
        <v>19</v>
      </c>
      <c r="F9" s="183" t="s">
        <v>19</v>
      </c>
      <c r="G9" s="242"/>
      <c r="H9" s="243"/>
      <c r="I9" s="250" t="s">
        <v>36</v>
      </c>
      <c r="J9" s="251">
        <v>0</v>
      </c>
      <c r="K9" s="173"/>
      <c r="L9" s="173"/>
      <c r="M9" s="242"/>
      <c r="N9" s="242"/>
      <c r="O9" s="242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</row>
    <row r="10" spans="1:26" ht="15" customHeight="1">
      <c r="A10" s="173"/>
      <c r="B10" s="333"/>
      <c r="C10" s="252" t="s">
        <v>133</v>
      </c>
      <c r="D10" s="185">
        <v>31570266.100000009</v>
      </c>
      <c r="E10" s="186" t="s">
        <v>19</v>
      </c>
      <c r="F10" s="186" t="s">
        <v>19</v>
      </c>
      <c r="G10" s="242"/>
      <c r="H10" s="243"/>
      <c r="I10" s="250" t="s">
        <v>150</v>
      </c>
      <c r="J10" s="251">
        <v>89746631.550000027</v>
      </c>
      <c r="K10" s="173"/>
      <c r="L10" s="173"/>
      <c r="M10" s="242"/>
      <c r="N10" s="242"/>
      <c r="O10" s="242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</row>
    <row r="11" spans="1:26" ht="15" customHeight="1">
      <c r="A11" s="173"/>
      <c r="B11" s="334"/>
      <c r="C11" s="252" t="s">
        <v>134</v>
      </c>
      <c r="D11" s="185">
        <v>89746631.550000027</v>
      </c>
      <c r="E11" s="186" t="s">
        <v>19</v>
      </c>
      <c r="F11" s="186" t="s">
        <v>19</v>
      </c>
      <c r="G11" s="253"/>
      <c r="H11" s="243"/>
      <c r="I11" s="250" t="s">
        <v>151</v>
      </c>
      <c r="J11" s="251">
        <v>101592058.27000003</v>
      </c>
      <c r="K11" s="173"/>
      <c r="L11" s="173"/>
      <c r="M11" s="242"/>
      <c r="N11" s="242"/>
      <c r="O11" s="242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</row>
    <row r="12" spans="1:26" ht="15" customHeight="1">
      <c r="A12" s="173"/>
      <c r="B12" s="334"/>
      <c r="C12" s="254" t="s">
        <v>135</v>
      </c>
      <c r="D12" s="190">
        <v>11845426.720000001</v>
      </c>
      <c r="E12" s="191" t="s">
        <v>19</v>
      </c>
      <c r="F12" s="192" t="s">
        <v>19</v>
      </c>
      <c r="G12" s="253"/>
      <c r="H12" s="243"/>
      <c r="I12" s="250" t="s">
        <v>152</v>
      </c>
      <c r="J12" s="251">
        <v>31570266.100000009</v>
      </c>
      <c r="K12" s="203"/>
      <c r="L12" s="173"/>
      <c r="M12" s="242"/>
      <c r="N12" s="242"/>
      <c r="O12" s="242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</row>
    <row r="13" spans="1:26" ht="15" customHeight="1">
      <c r="A13" s="173"/>
      <c r="B13" s="193"/>
      <c r="C13" s="254" t="s">
        <v>136</v>
      </c>
      <c r="D13" s="190">
        <v>133162324.37</v>
      </c>
      <c r="E13" s="191">
        <v>1.0518988206818451</v>
      </c>
      <c r="F13" s="192" t="s">
        <v>19</v>
      </c>
      <c r="G13" s="194"/>
      <c r="H13" s="194"/>
      <c r="I13" s="250" t="s">
        <v>153</v>
      </c>
      <c r="J13" s="251">
        <v>133162324.37000003</v>
      </c>
      <c r="K13" s="173"/>
      <c r="L13" s="242"/>
      <c r="M13" s="242"/>
      <c r="N13" s="242"/>
      <c r="O13" s="242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spans="1:26" ht="15" customHeight="1">
      <c r="A14" s="173"/>
      <c r="B14" s="255"/>
      <c r="C14" s="256" t="s">
        <v>137</v>
      </c>
      <c r="D14" s="197">
        <v>0</v>
      </c>
      <c r="E14" s="198">
        <v>0</v>
      </c>
      <c r="F14" s="199" t="s">
        <v>19</v>
      </c>
      <c r="G14" s="253"/>
      <c r="H14" s="243"/>
      <c r="I14" s="250" t="s">
        <v>154</v>
      </c>
      <c r="J14" s="251">
        <v>126592331.64999999</v>
      </c>
      <c r="K14" s="193"/>
      <c r="L14" s="173"/>
      <c r="M14" s="242"/>
      <c r="N14" s="242"/>
      <c r="O14" s="242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</row>
    <row r="15" spans="1:26">
      <c r="A15" s="200"/>
      <c r="B15" s="200"/>
      <c r="C15" s="173"/>
      <c r="D15" s="173"/>
      <c r="E15" s="173"/>
      <c r="F15" s="173"/>
      <c r="G15" s="242"/>
      <c r="H15" s="243"/>
      <c r="I15" s="250" t="s">
        <v>155</v>
      </c>
      <c r="J15" s="251" t="s">
        <v>167</v>
      </c>
      <c r="K15" s="173"/>
      <c r="L15" s="242"/>
      <c r="M15" s="242"/>
      <c r="N15" s="242"/>
      <c r="O15" s="242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</row>
    <row r="16" spans="1:26" ht="15" customHeight="1">
      <c r="A16" s="201"/>
      <c r="B16" s="201"/>
      <c r="C16" s="202">
        <v>1.0000000000040001</v>
      </c>
      <c r="D16" s="201">
        <v>126592331.64999999</v>
      </c>
      <c r="E16" s="201">
        <v>126592331.64999999</v>
      </c>
      <c r="F16" s="201">
        <v>0</v>
      </c>
      <c r="G16" s="201">
        <v>-6569992.7200000137</v>
      </c>
      <c r="H16" s="243"/>
      <c r="I16" s="250" t="s">
        <v>157</v>
      </c>
      <c r="J16" s="251">
        <v>89746631.550000027</v>
      </c>
      <c r="K16" s="203"/>
      <c r="L16" s="203"/>
      <c r="M16" s="253"/>
      <c r="N16" s="253"/>
      <c r="O16" s="25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</row>
    <row r="17" spans="1:15" ht="39" customHeight="1">
      <c r="A17" s="175" t="s">
        <v>138</v>
      </c>
      <c r="B17" s="175" t="s">
        <v>139</v>
      </c>
      <c r="C17" s="175" t="s">
        <v>140</v>
      </c>
      <c r="D17" s="175" t="s">
        <v>141</v>
      </c>
      <c r="E17" s="175" t="s">
        <v>142</v>
      </c>
      <c r="F17" s="204" t="s">
        <v>143</v>
      </c>
      <c r="G17" s="175" t="s">
        <v>144</v>
      </c>
      <c r="H17" s="257"/>
      <c r="I17" s="250" t="s">
        <v>158</v>
      </c>
      <c r="J17" s="251">
        <v>25000273.379999965</v>
      </c>
      <c r="K17" s="251">
        <v>126592331.64999999</v>
      </c>
      <c r="L17" s="258"/>
      <c r="M17" s="258"/>
      <c r="N17" s="258"/>
      <c r="O17" s="258"/>
    </row>
    <row r="18" spans="1:15" ht="15.6" customHeight="1">
      <c r="A18" s="208">
        <v>3034433000156</v>
      </c>
      <c r="B18" s="209" t="s">
        <v>78</v>
      </c>
      <c r="C18" s="259">
        <v>0</v>
      </c>
      <c r="D18" s="260">
        <v>126592331.64999999</v>
      </c>
      <c r="E18" s="260">
        <v>126592331.64999999</v>
      </c>
      <c r="F18" s="261">
        <v>0</v>
      </c>
      <c r="G18" s="209"/>
      <c r="H18" s="236"/>
      <c r="I18" s="236"/>
      <c r="J18" s="262"/>
      <c r="K18" s="173"/>
      <c r="L18" s="242"/>
      <c r="M18" s="258"/>
      <c r="N18" s="258"/>
      <c r="O18" s="258"/>
    </row>
    <row r="19" spans="1:15" ht="15.6" customHeight="1">
      <c r="A19" s="214">
        <v>2016440000162</v>
      </c>
      <c r="B19" s="215" t="s">
        <v>39</v>
      </c>
      <c r="C19" s="263">
        <v>2.5127513322E-2</v>
      </c>
      <c r="D19" s="264">
        <v>3180950.5</v>
      </c>
      <c r="E19" s="265">
        <v>3180950.5</v>
      </c>
      <c r="F19" s="266">
        <v>0</v>
      </c>
      <c r="G19" s="215"/>
      <c r="H19" s="236"/>
      <c r="I19" s="236"/>
      <c r="J19" s="262"/>
      <c r="K19" s="173"/>
      <c r="L19" s="242"/>
      <c r="M19" s="258"/>
      <c r="N19" s="258"/>
      <c r="O19" s="258"/>
    </row>
    <row r="20" spans="1:15" ht="15.6" customHeight="1">
      <c r="A20" s="214">
        <v>2341467000120</v>
      </c>
      <c r="B20" s="215" t="s">
        <v>68</v>
      </c>
      <c r="C20" s="263">
        <v>1.4550055883999999E-2</v>
      </c>
      <c r="D20" s="264">
        <v>1841925.5</v>
      </c>
      <c r="E20" s="265">
        <v>1841925.5</v>
      </c>
      <c r="F20" s="266">
        <v>0</v>
      </c>
      <c r="G20" s="215"/>
      <c r="H20" s="236"/>
      <c r="I20" s="236"/>
      <c r="J20" s="262"/>
      <c r="K20" s="193"/>
      <c r="L20" s="242"/>
      <c r="M20" s="258"/>
      <c r="N20" s="258"/>
      <c r="O20" s="258"/>
    </row>
    <row r="21" spans="1:15" ht="15.6" customHeight="1">
      <c r="A21" s="214">
        <v>33050071000158</v>
      </c>
      <c r="B21" s="215" t="s">
        <v>47</v>
      </c>
      <c r="C21" s="263">
        <v>1.9402098358000001E-2</v>
      </c>
      <c r="D21" s="264">
        <v>2456156.87</v>
      </c>
      <c r="E21" s="265">
        <v>2456156.87</v>
      </c>
      <c r="F21" s="266">
        <v>0</v>
      </c>
      <c r="G21" s="215"/>
      <c r="H21" s="236"/>
      <c r="I21" s="236"/>
      <c r="J21" s="262"/>
      <c r="K21" s="173"/>
      <c r="L21" s="242"/>
      <c r="M21" s="258"/>
      <c r="N21" s="258"/>
      <c r="O21" s="258"/>
    </row>
    <row r="22" spans="1:15" ht="15.6" customHeight="1">
      <c r="A22" s="214">
        <v>2302100000106</v>
      </c>
      <c r="B22" s="215" t="s">
        <v>50</v>
      </c>
      <c r="C22" s="263">
        <v>1.7194546238999998E-2</v>
      </c>
      <c r="D22" s="264">
        <v>2176697.7000000002</v>
      </c>
      <c r="E22" s="265">
        <v>2176697.7000000002</v>
      </c>
      <c r="F22" s="266">
        <v>0</v>
      </c>
      <c r="G22" s="215"/>
      <c r="H22" s="236"/>
      <c r="I22" s="236"/>
      <c r="J22" s="262"/>
      <c r="K22" s="173"/>
      <c r="L22" s="242"/>
      <c r="M22" s="258"/>
      <c r="N22" s="258"/>
      <c r="O22" s="258"/>
    </row>
    <row r="23" spans="1:15" ht="15.6" customHeight="1">
      <c r="A23" s="214">
        <v>7282377000120</v>
      </c>
      <c r="B23" s="215" t="s">
        <v>70</v>
      </c>
      <c r="C23" s="263">
        <v>6.3539434779999997E-3</v>
      </c>
      <c r="D23" s="264">
        <v>804360.52</v>
      </c>
      <c r="E23" s="265">
        <v>804360.52</v>
      </c>
      <c r="F23" s="266">
        <v>0</v>
      </c>
      <c r="G23" s="215"/>
      <c r="H23" s="236"/>
      <c r="I23" s="236"/>
      <c r="J23" s="262"/>
      <c r="K23" s="173"/>
      <c r="L23" s="242"/>
      <c r="M23" s="258"/>
      <c r="N23" s="258"/>
      <c r="O23" s="258"/>
    </row>
    <row r="24" spans="1:15" ht="15.6" customHeight="1">
      <c r="A24" s="214">
        <v>5965546000109</v>
      </c>
      <c r="B24" s="215" t="s">
        <v>25</v>
      </c>
      <c r="C24" s="263">
        <v>3.9181449110000004E-3</v>
      </c>
      <c r="D24" s="264">
        <v>496007.1</v>
      </c>
      <c r="E24" s="265">
        <v>496007.1</v>
      </c>
      <c r="F24" s="266">
        <v>0</v>
      </c>
      <c r="G24" s="215"/>
      <c r="H24" s="236"/>
      <c r="I24" s="236"/>
      <c r="J24" s="262"/>
      <c r="K24" s="173"/>
      <c r="L24" s="242"/>
      <c r="M24" s="258"/>
      <c r="N24" s="258"/>
      <c r="O24" s="258"/>
    </row>
    <row r="25" spans="1:15" ht="15.6" customHeight="1">
      <c r="A25" s="214">
        <v>12272084000100</v>
      </c>
      <c r="B25" s="215" t="s">
        <v>24</v>
      </c>
      <c r="C25" s="263">
        <v>7.6440715440000001E-3</v>
      </c>
      <c r="D25" s="264">
        <v>967680.84</v>
      </c>
      <c r="E25" s="265">
        <v>967680.84</v>
      </c>
      <c r="F25" s="266">
        <v>0</v>
      </c>
      <c r="G25" s="215"/>
      <c r="H25" s="236"/>
      <c r="I25" s="236"/>
      <c r="J25" s="262"/>
      <c r="K25" s="173"/>
      <c r="L25" s="242"/>
      <c r="M25" s="258"/>
      <c r="N25" s="258"/>
      <c r="O25" s="258"/>
    </row>
    <row r="26" spans="1:15" ht="15.6" customHeight="1">
      <c r="A26" s="214">
        <v>7522669000192</v>
      </c>
      <c r="B26" s="215" t="s">
        <v>45</v>
      </c>
      <c r="C26" s="263">
        <v>0.118632230438</v>
      </c>
      <c r="D26" s="264">
        <v>15017930.66</v>
      </c>
      <c r="E26" s="265">
        <v>15017930.66</v>
      </c>
      <c r="F26" s="266">
        <v>0</v>
      </c>
      <c r="G26" s="215"/>
      <c r="H26" s="236"/>
      <c r="I26" s="236"/>
      <c r="J26" s="262"/>
      <c r="K26" s="173"/>
      <c r="L26" s="242"/>
      <c r="M26" s="258"/>
      <c r="N26" s="258"/>
      <c r="O26" s="258"/>
    </row>
    <row r="27" spans="1:15" ht="15.6" customHeight="1">
      <c r="A27" s="214">
        <v>8467115000100</v>
      </c>
      <c r="B27" s="215" t="s">
        <v>59</v>
      </c>
      <c r="C27" s="263">
        <v>1.3155372117E-2</v>
      </c>
      <c r="D27" s="264">
        <v>1665369.23</v>
      </c>
      <c r="E27" s="265">
        <v>1665369.23</v>
      </c>
      <c r="F27" s="266">
        <v>0</v>
      </c>
      <c r="G27" s="215"/>
      <c r="H27" s="236"/>
      <c r="I27" s="236"/>
      <c r="J27" s="262"/>
      <c r="K27" s="173"/>
      <c r="L27" s="242"/>
      <c r="M27" s="258"/>
      <c r="N27" s="258"/>
      <c r="O27" s="258"/>
    </row>
    <row r="28" spans="1:15" ht="15.6" customHeight="1">
      <c r="A28" s="214">
        <v>8336783000190</v>
      </c>
      <c r="B28" s="215" t="s">
        <v>37</v>
      </c>
      <c r="C28" s="263">
        <v>3.2519493135000001E-2</v>
      </c>
      <c r="D28" s="264">
        <v>4116718.46</v>
      </c>
      <c r="E28" s="265">
        <v>4116718.46</v>
      </c>
      <c r="F28" s="266">
        <v>0</v>
      </c>
      <c r="G28" s="215"/>
      <c r="H28" s="236"/>
      <c r="I28" s="236"/>
      <c r="J28" s="262"/>
      <c r="K28" s="173"/>
      <c r="L28" s="242"/>
      <c r="M28" s="258"/>
      <c r="N28" s="258"/>
      <c r="O28" s="258"/>
    </row>
    <row r="29" spans="1:15" ht="15.6" customHeight="1">
      <c r="A29" s="214">
        <v>1543032000104</v>
      </c>
      <c r="B29" s="215" t="s">
        <v>64</v>
      </c>
      <c r="C29" s="263">
        <v>2.5992342325000001E-2</v>
      </c>
      <c r="D29" s="264">
        <v>3290431.22</v>
      </c>
      <c r="E29" s="265">
        <v>3290431.22</v>
      </c>
      <c r="F29" s="266">
        <v>0</v>
      </c>
      <c r="G29" s="215"/>
      <c r="H29" s="236"/>
      <c r="I29" s="236"/>
      <c r="J29" s="262"/>
      <c r="K29" s="173"/>
      <c r="L29" s="242"/>
      <c r="M29" s="258"/>
      <c r="N29" s="258"/>
      <c r="O29" s="258"/>
    </row>
    <row r="30" spans="1:15" ht="15.6" customHeight="1">
      <c r="A30" s="214">
        <v>4895728000180</v>
      </c>
      <c r="B30" s="215" t="s">
        <v>22</v>
      </c>
      <c r="C30" s="263">
        <v>2.4076373586999999E-2</v>
      </c>
      <c r="D30" s="264">
        <v>3047884.27</v>
      </c>
      <c r="E30" s="265">
        <v>3047884.27</v>
      </c>
      <c r="F30" s="266">
        <v>0</v>
      </c>
      <c r="G30" s="215"/>
      <c r="H30" s="236"/>
      <c r="I30" s="236"/>
      <c r="J30" s="262"/>
      <c r="K30" s="173"/>
      <c r="L30" s="242"/>
      <c r="M30" s="258"/>
      <c r="N30" s="258"/>
      <c r="O30" s="258"/>
    </row>
    <row r="31" spans="1:15" ht="15.6" customHeight="1">
      <c r="A31" s="214">
        <v>10835932000108</v>
      </c>
      <c r="B31" s="215" t="s">
        <v>48</v>
      </c>
      <c r="C31" s="263">
        <v>7.7758000676E-2</v>
      </c>
      <c r="D31" s="264">
        <v>9843566.6099999994</v>
      </c>
      <c r="E31" s="265">
        <v>9843566.6099999994</v>
      </c>
      <c r="F31" s="266">
        <v>0</v>
      </c>
      <c r="G31" s="215"/>
      <c r="H31" s="236"/>
      <c r="I31" s="236"/>
      <c r="J31" s="262"/>
      <c r="K31" s="173"/>
      <c r="L31" s="242"/>
      <c r="M31" s="258"/>
      <c r="N31" s="258"/>
      <c r="O31" s="258"/>
    </row>
    <row r="32" spans="1:15" ht="15.6" customHeight="1">
      <c r="A32" s="214">
        <v>25086034000171</v>
      </c>
      <c r="B32" s="215" t="s">
        <v>55</v>
      </c>
      <c r="C32" s="263">
        <v>5.2879053669999997E-3</v>
      </c>
      <c r="D32" s="264">
        <v>669408.27</v>
      </c>
      <c r="E32" s="265">
        <v>669408.27</v>
      </c>
      <c r="F32" s="266">
        <v>0</v>
      </c>
      <c r="G32" s="215"/>
      <c r="H32" s="236"/>
      <c r="I32" s="236"/>
      <c r="J32" s="262"/>
      <c r="K32" s="173"/>
      <c r="L32" s="242"/>
      <c r="M32" s="258"/>
      <c r="N32" s="258"/>
      <c r="O32" s="258"/>
    </row>
    <row r="33" spans="1:15" ht="15.6" customHeight="1">
      <c r="A33" s="214">
        <v>6272793000184</v>
      </c>
      <c r="B33" s="215" t="s">
        <v>53</v>
      </c>
      <c r="C33" s="263">
        <v>1.7229408856000002E-2</v>
      </c>
      <c r="D33" s="264">
        <v>2181111.04</v>
      </c>
      <c r="E33" s="265">
        <v>2181111.04</v>
      </c>
      <c r="F33" s="266">
        <v>0</v>
      </c>
      <c r="G33" s="215"/>
      <c r="H33" s="236"/>
      <c r="I33" s="236"/>
      <c r="J33" s="262"/>
      <c r="K33" s="173"/>
      <c r="L33" s="242"/>
      <c r="M33" s="258"/>
      <c r="N33" s="258"/>
      <c r="O33" s="258"/>
    </row>
    <row r="34" spans="1:15" ht="15.6" customHeight="1">
      <c r="A34" s="214">
        <v>3467321000199</v>
      </c>
      <c r="B34" s="215" t="s">
        <v>52</v>
      </c>
      <c r="C34" s="263">
        <v>1.8162067955E-2</v>
      </c>
      <c r="D34" s="264">
        <v>2299178.5299999998</v>
      </c>
      <c r="E34" s="265">
        <v>2299178.5299999998</v>
      </c>
      <c r="F34" s="266">
        <v>0</v>
      </c>
      <c r="G34" s="215"/>
      <c r="H34" s="236"/>
      <c r="I34" s="236"/>
      <c r="J34" s="262"/>
      <c r="K34" s="173"/>
      <c r="L34" s="242"/>
      <c r="M34" s="258"/>
      <c r="N34" s="258"/>
      <c r="O34" s="258"/>
    </row>
    <row r="35" spans="1:15" ht="15.6" customHeight="1">
      <c r="A35" s="214">
        <v>6981180000116</v>
      </c>
      <c r="B35" s="215" t="s">
        <v>28</v>
      </c>
      <c r="C35" s="263">
        <v>5.6740999287999999E-2</v>
      </c>
      <c r="D35" s="264">
        <v>7182975.4000000004</v>
      </c>
      <c r="E35" s="265">
        <v>7182975.4000000004</v>
      </c>
      <c r="F35" s="266">
        <v>0</v>
      </c>
      <c r="G35" s="215"/>
      <c r="H35" s="236"/>
      <c r="I35" s="236"/>
      <c r="J35" s="262"/>
      <c r="K35" s="173"/>
      <c r="L35" s="242"/>
      <c r="M35" s="258"/>
      <c r="N35" s="258"/>
      <c r="O35" s="258"/>
    </row>
    <row r="36" spans="1:15" ht="15.6" customHeight="1">
      <c r="A36" s="214">
        <v>6840748000189</v>
      </c>
      <c r="B36" s="215" t="s">
        <v>27</v>
      </c>
      <c r="C36" s="263">
        <v>8.8947965910000006E-3</v>
      </c>
      <c r="D36" s="264">
        <v>1126013.04</v>
      </c>
      <c r="E36" s="265">
        <v>1126013.04</v>
      </c>
      <c r="F36" s="266">
        <v>0</v>
      </c>
      <c r="G36" s="215"/>
      <c r="H36" s="236"/>
      <c r="I36" s="236"/>
      <c r="J36" s="262"/>
      <c r="K36" s="173"/>
      <c r="L36" s="242"/>
      <c r="M36" s="258"/>
      <c r="N36" s="258"/>
      <c r="O36" s="258"/>
    </row>
    <row r="37" spans="1:15" ht="15.6" customHeight="1">
      <c r="A37" s="214">
        <v>5914650000166</v>
      </c>
      <c r="B37" s="215" t="s">
        <v>71</v>
      </c>
      <c r="C37" s="263">
        <v>9.4731678799999993E-3</v>
      </c>
      <c r="D37" s="264">
        <v>1199230.4099999999</v>
      </c>
      <c r="E37" s="265">
        <v>1199230.4099999999</v>
      </c>
      <c r="F37" s="266">
        <v>0</v>
      </c>
      <c r="G37" s="215"/>
      <c r="H37" s="236"/>
      <c r="I37" s="236"/>
      <c r="J37" s="262"/>
      <c r="K37" s="173"/>
      <c r="L37" s="242"/>
      <c r="M37" s="258"/>
      <c r="N37" s="258"/>
      <c r="O37" s="258"/>
    </row>
    <row r="38" spans="1:15" ht="15.6" customHeight="1">
      <c r="A38" s="214">
        <v>15139629000194</v>
      </c>
      <c r="B38" s="215" t="s">
        <v>38</v>
      </c>
      <c r="C38" s="263">
        <v>3.9623577468E-2</v>
      </c>
      <c r="D38" s="264">
        <v>5016041.0599999996</v>
      </c>
      <c r="E38" s="265">
        <v>5016041.0599999996</v>
      </c>
      <c r="F38" s="266">
        <v>0</v>
      </c>
      <c r="G38" s="215"/>
      <c r="H38" s="236"/>
      <c r="I38" s="236"/>
      <c r="J38" s="262"/>
      <c r="K38" s="173"/>
      <c r="L38" s="242"/>
      <c r="M38" s="258"/>
      <c r="N38" s="258"/>
      <c r="O38" s="258"/>
    </row>
    <row r="39" spans="1:15" ht="15.6" customHeight="1">
      <c r="A39" s="214">
        <v>7047251000170</v>
      </c>
      <c r="B39" s="215" t="s">
        <v>49</v>
      </c>
      <c r="C39" s="263">
        <v>2.5486339717000001E-2</v>
      </c>
      <c r="D39" s="264">
        <v>3226375.17</v>
      </c>
      <c r="E39" s="265">
        <v>3226375.17</v>
      </c>
      <c r="F39" s="266">
        <v>0</v>
      </c>
      <c r="G39" s="215"/>
      <c r="H39" s="236"/>
      <c r="I39" s="236"/>
      <c r="J39" s="262"/>
      <c r="K39" s="173"/>
      <c r="L39" s="242"/>
      <c r="M39" s="258"/>
      <c r="N39" s="258"/>
      <c r="O39" s="258"/>
    </row>
    <row r="40" spans="1:15" ht="15.6" customHeight="1">
      <c r="A40" s="214">
        <v>4368898000106</v>
      </c>
      <c r="B40" s="215" t="s">
        <v>26</v>
      </c>
      <c r="C40" s="263">
        <v>3.9019361644000002E-2</v>
      </c>
      <c r="D40" s="264">
        <v>4939551.97</v>
      </c>
      <c r="E40" s="265">
        <v>4939551.97</v>
      </c>
      <c r="F40" s="266">
        <v>0</v>
      </c>
      <c r="G40" s="215"/>
      <c r="H40" s="236"/>
      <c r="I40" s="236"/>
      <c r="J40" s="262"/>
      <c r="K40" s="173"/>
      <c r="L40" s="242"/>
      <c r="M40" s="258"/>
      <c r="N40" s="258"/>
      <c r="O40" s="258"/>
    </row>
    <row r="41" spans="1:15" ht="15.6" customHeight="1">
      <c r="A41" s="214">
        <v>8324196000181</v>
      </c>
      <c r="B41" s="215" t="s">
        <v>40</v>
      </c>
      <c r="C41" s="263">
        <v>1.6381223989E-2</v>
      </c>
      <c r="D41" s="264">
        <v>2073737.34</v>
      </c>
      <c r="E41" s="265">
        <v>2073737.34</v>
      </c>
      <c r="F41" s="266">
        <v>0</v>
      </c>
      <c r="G41" s="215"/>
      <c r="H41" s="236"/>
      <c r="I41" s="236"/>
      <c r="J41" s="262"/>
      <c r="K41" s="173"/>
      <c r="L41" s="242"/>
      <c r="M41" s="258"/>
      <c r="N41" s="258"/>
      <c r="O41" s="258"/>
    </row>
    <row r="42" spans="1:15" ht="15.6" customHeight="1">
      <c r="A42" s="214">
        <v>53859112000169</v>
      </c>
      <c r="B42" s="215" t="s">
        <v>56</v>
      </c>
      <c r="C42" s="263">
        <v>4.5123622619999996E-3</v>
      </c>
      <c r="D42" s="264">
        <v>571230.46</v>
      </c>
      <c r="E42" s="265">
        <v>571230.46</v>
      </c>
      <c r="F42" s="266">
        <v>0</v>
      </c>
      <c r="G42" s="215"/>
      <c r="H42" s="236"/>
      <c r="I42" s="236"/>
      <c r="J42" s="262"/>
      <c r="K42" s="173"/>
      <c r="L42" s="242"/>
      <c r="M42" s="258"/>
      <c r="N42" s="258"/>
      <c r="O42" s="258"/>
    </row>
    <row r="43" spans="1:15" ht="15.6" customHeight="1">
      <c r="A43" s="214">
        <v>33050196000188</v>
      </c>
      <c r="B43" s="215" t="s">
        <v>29</v>
      </c>
      <c r="C43" s="263">
        <v>4.0648706307000002E-2</v>
      </c>
      <c r="D43" s="264">
        <v>5145814.51</v>
      </c>
      <c r="E43" s="265">
        <v>5145814.51</v>
      </c>
      <c r="F43" s="266">
        <v>0</v>
      </c>
      <c r="G43" s="215"/>
      <c r="H43" s="236"/>
      <c r="I43" s="236"/>
      <c r="J43" s="262"/>
      <c r="K43" s="173"/>
      <c r="L43" s="242"/>
      <c r="M43" s="258"/>
      <c r="N43" s="258"/>
      <c r="O43" s="258"/>
    </row>
    <row r="44" spans="1:15" ht="15.6" customHeight="1">
      <c r="A44" s="214">
        <v>4172213000151</v>
      </c>
      <c r="B44" s="215" t="s">
        <v>65</v>
      </c>
      <c r="C44" s="263">
        <v>7.5191483843999998E-2</v>
      </c>
      <c r="D44" s="264">
        <v>9518665.2599999998</v>
      </c>
      <c r="E44" s="265">
        <v>9518665.2599999998</v>
      </c>
      <c r="F44" s="266">
        <v>0</v>
      </c>
      <c r="G44" s="215"/>
      <c r="H44" s="236"/>
      <c r="I44" s="236"/>
      <c r="J44" s="262"/>
      <c r="K44" s="173"/>
      <c r="L44" s="242"/>
      <c r="M44" s="258"/>
      <c r="N44" s="258"/>
      <c r="O44" s="258"/>
    </row>
    <row r="45" spans="1:15" ht="15.6" customHeight="1">
      <c r="A45" s="214">
        <v>23664303000104</v>
      </c>
      <c r="B45" s="215" t="s">
        <v>67</v>
      </c>
      <c r="C45" s="263">
        <v>7.9000475540000007E-3</v>
      </c>
      <c r="D45" s="264">
        <v>1000085.44</v>
      </c>
      <c r="E45" s="265">
        <v>1000085.44</v>
      </c>
      <c r="F45" s="266">
        <v>0</v>
      </c>
      <c r="G45" s="215"/>
      <c r="H45" s="236"/>
      <c r="I45" s="236"/>
      <c r="J45" s="262"/>
      <c r="K45" s="173"/>
      <c r="L45" s="242"/>
      <c r="M45" s="258"/>
      <c r="N45" s="258"/>
      <c r="O45" s="258"/>
    </row>
    <row r="46" spans="1:15" ht="15.6" customHeight="1">
      <c r="A46" s="214">
        <v>2328280000197</v>
      </c>
      <c r="B46" s="215" t="s">
        <v>57</v>
      </c>
      <c r="C46" s="263">
        <v>2.2555164462E-2</v>
      </c>
      <c r="D46" s="264">
        <v>2855310.86</v>
      </c>
      <c r="E46" s="265">
        <v>2855310.86</v>
      </c>
      <c r="F46" s="266">
        <v>0</v>
      </c>
      <c r="G46" s="215"/>
      <c r="H46" s="236"/>
      <c r="I46" s="236"/>
      <c r="J46" s="262"/>
      <c r="K46" s="173"/>
      <c r="L46" s="242"/>
      <c r="M46" s="258"/>
      <c r="N46" s="258"/>
      <c r="O46" s="258"/>
    </row>
    <row r="47" spans="1:15" ht="15.6" customHeight="1">
      <c r="A47" s="214">
        <v>4065033000170</v>
      </c>
      <c r="B47" s="215" t="s">
        <v>69</v>
      </c>
      <c r="C47" s="263">
        <v>2.5816954451000001E-2</v>
      </c>
      <c r="D47" s="264">
        <v>3268228.46</v>
      </c>
      <c r="E47" s="265">
        <v>3268228.46</v>
      </c>
      <c r="F47" s="266">
        <v>0</v>
      </c>
      <c r="G47" s="215"/>
      <c r="H47" s="236"/>
      <c r="I47" s="236"/>
      <c r="J47" s="262"/>
      <c r="K47" s="173"/>
      <c r="L47" s="242"/>
      <c r="M47" s="258"/>
      <c r="N47" s="258"/>
      <c r="O47" s="258"/>
    </row>
    <row r="48" spans="1:15" ht="15.6" customHeight="1">
      <c r="A48" s="214">
        <v>61695227000193</v>
      </c>
      <c r="B48" s="215" t="s">
        <v>23</v>
      </c>
      <c r="C48" s="263">
        <v>6.5581867493999996E-2</v>
      </c>
      <c r="D48" s="264">
        <v>8302161.5199999996</v>
      </c>
      <c r="E48" s="265">
        <v>8302161.5199999996</v>
      </c>
      <c r="F48" s="266">
        <v>0</v>
      </c>
      <c r="G48" s="215"/>
      <c r="H48" s="236"/>
      <c r="I48" s="236"/>
      <c r="J48" s="262"/>
      <c r="K48" s="173"/>
      <c r="L48" s="242"/>
      <c r="M48" s="258"/>
      <c r="N48" s="258"/>
      <c r="O48" s="258"/>
    </row>
    <row r="49" spans="1:15" ht="15.6" customHeight="1">
      <c r="A49" s="214">
        <v>8826596000195</v>
      </c>
      <c r="B49" s="267" t="s">
        <v>164</v>
      </c>
      <c r="C49" s="263">
        <v>1.128119912E-3</v>
      </c>
      <c r="D49" s="264">
        <v>142811.32999999999</v>
      </c>
      <c r="E49" s="265">
        <v>142811.32999999999</v>
      </c>
      <c r="F49" s="266">
        <v>0</v>
      </c>
      <c r="G49" s="268"/>
      <c r="H49" s="236"/>
      <c r="I49" s="236"/>
      <c r="J49" s="262"/>
      <c r="K49" s="173"/>
      <c r="L49" s="242"/>
      <c r="M49" s="258"/>
      <c r="N49" s="258"/>
      <c r="O49" s="258"/>
    </row>
    <row r="50" spans="1:15" ht="15.6" customHeight="1">
      <c r="A50" s="214">
        <v>19527639000158</v>
      </c>
      <c r="B50" s="215" t="s">
        <v>106</v>
      </c>
      <c r="C50" s="263">
        <v>5.2194200969999998E-3</v>
      </c>
      <c r="D50" s="264">
        <v>660738.56000000006</v>
      </c>
      <c r="E50" s="265">
        <v>660738.56000000006</v>
      </c>
      <c r="F50" s="266">
        <v>0</v>
      </c>
      <c r="G50" s="215"/>
      <c r="H50" s="236"/>
      <c r="I50" s="236"/>
      <c r="J50" s="262"/>
      <c r="K50" s="173"/>
      <c r="L50" s="242"/>
      <c r="M50" s="258"/>
      <c r="N50" s="258"/>
      <c r="O50" s="258"/>
    </row>
    <row r="51" spans="1:15" ht="15.6" customHeight="1">
      <c r="A51" s="214">
        <v>9095183000140</v>
      </c>
      <c r="B51" s="267" t="s">
        <v>66</v>
      </c>
      <c r="C51" s="263">
        <v>8.4808979030000006E-3</v>
      </c>
      <c r="D51" s="264">
        <v>1073616.6399999999</v>
      </c>
      <c r="E51" s="265">
        <v>1073616.6399999999</v>
      </c>
      <c r="F51" s="266">
        <v>0</v>
      </c>
      <c r="G51" s="215"/>
      <c r="H51" s="236"/>
      <c r="I51" s="236"/>
      <c r="J51" s="262"/>
      <c r="K51" s="173"/>
      <c r="L51" s="242"/>
      <c r="M51" s="258"/>
      <c r="N51" s="258"/>
      <c r="O51" s="258"/>
    </row>
    <row r="52" spans="1:15" ht="15.6" customHeight="1">
      <c r="A52" s="214">
        <v>13017462000163</v>
      </c>
      <c r="B52" s="215" t="s">
        <v>41</v>
      </c>
      <c r="C52" s="263">
        <v>4.786312979E-3</v>
      </c>
      <c r="D52" s="264">
        <v>605910.52</v>
      </c>
      <c r="E52" s="265">
        <v>605910.52</v>
      </c>
      <c r="F52" s="266">
        <v>0</v>
      </c>
      <c r="G52" s="215"/>
      <c r="H52" s="236"/>
      <c r="I52" s="236"/>
      <c r="J52" s="262"/>
      <c r="K52" s="173"/>
      <c r="L52" s="242"/>
      <c r="M52" s="258"/>
      <c r="N52" s="258"/>
      <c r="O52" s="258"/>
    </row>
    <row r="53" spans="1:15" ht="15.6" customHeight="1">
      <c r="A53" s="214">
        <v>15413826000150</v>
      </c>
      <c r="B53" s="215" t="s">
        <v>54</v>
      </c>
      <c r="C53" s="263">
        <v>8.2253212060000008E-3</v>
      </c>
      <c r="D53" s="264">
        <v>1041262.59</v>
      </c>
      <c r="E53" s="265">
        <v>1041262.59</v>
      </c>
      <c r="F53" s="266">
        <v>0</v>
      </c>
      <c r="G53" s="215"/>
      <c r="H53" s="236"/>
      <c r="I53" s="236"/>
      <c r="J53" s="262"/>
      <c r="K53" s="173"/>
      <c r="L53" s="242"/>
      <c r="M53" s="258"/>
      <c r="N53" s="258"/>
      <c r="O53" s="258"/>
    </row>
    <row r="54" spans="1:15" ht="15.6" customHeight="1">
      <c r="A54" s="214">
        <v>28152650000171</v>
      </c>
      <c r="B54" s="215" t="s">
        <v>51</v>
      </c>
      <c r="C54" s="263">
        <v>1.2849039344E-2</v>
      </c>
      <c r="D54" s="264">
        <v>1626589.85</v>
      </c>
      <c r="E54" s="265">
        <v>1626589.85</v>
      </c>
      <c r="F54" s="266">
        <v>0</v>
      </c>
      <c r="G54" s="215"/>
      <c r="H54" s="236"/>
      <c r="I54" s="236"/>
      <c r="J54" s="262"/>
      <c r="K54" s="173"/>
      <c r="L54" s="242"/>
      <c r="M54" s="258"/>
      <c r="N54" s="258"/>
      <c r="O54" s="258"/>
    </row>
    <row r="55" spans="1:15" ht="15.6" customHeight="1">
      <c r="A55" s="214">
        <v>83855973000130</v>
      </c>
      <c r="B55" s="215" t="s">
        <v>72</v>
      </c>
      <c r="C55" s="263">
        <v>1.395436577E-3</v>
      </c>
      <c r="D55" s="264">
        <v>176651.57</v>
      </c>
      <c r="E55" s="265">
        <v>176651.57</v>
      </c>
      <c r="F55" s="266">
        <v>0</v>
      </c>
      <c r="G55" s="215"/>
      <c r="H55" s="236"/>
      <c r="I55" s="236"/>
      <c r="J55" s="262"/>
      <c r="K55" s="173"/>
      <c r="L55" s="242"/>
      <c r="M55" s="258"/>
      <c r="N55" s="258"/>
      <c r="O55" s="258"/>
    </row>
    <row r="56" spans="1:15" ht="15.6" customHeight="1">
      <c r="A56" s="214">
        <v>60444437000146</v>
      </c>
      <c r="B56" s="215" t="s">
        <v>46</v>
      </c>
      <c r="C56" s="263">
        <v>4.0427205924000002E-2</v>
      </c>
      <c r="D56" s="264">
        <v>5117774.26</v>
      </c>
      <c r="E56" s="265">
        <v>5117774.26</v>
      </c>
      <c r="F56" s="266">
        <v>0</v>
      </c>
      <c r="G56" s="215"/>
      <c r="H56" s="236"/>
      <c r="I56" s="236"/>
      <c r="J56" s="262"/>
      <c r="K56" s="173"/>
      <c r="L56" s="242"/>
      <c r="M56" s="258"/>
      <c r="N56" s="258"/>
      <c r="O56" s="258"/>
    </row>
    <row r="57" spans="1:15" ht="15.6" customHeight="1">
      <c r="A57" s="214">
        <v>75805895000130</v>
      </c>
      <c r="B57" s="215" t="s">
        <v>60</v>
      </c>
      <c r="C57" s="263">
        <v>4.7290091900000002E-4</v>
      </c>
      <c r="D57" s="264">
        <v>59865.63</v>
      </c>
      <c r="E57" s="265">
        <v>59865.63</v>
      </c>
      <c r="F57" s="266">
        <v>0</v>
      </c>
      <c r="G57" s="215"/>
      <c r="H57" s="236"/>
      <c r="I57" s="236"/>
      <c r="J57" s="262"/>
      <c r="K57" s="173"/>
      <c r="L57" s="242"/>
      <c r="M57" s="258"/>
      <c r="N57" s="258"/>
      <c r="O57" s="258"/>
    </row>
    <row r="58" spans="1:15" ht="15.6" customHeight="1">
      <c r="A58" s="214">
        <v>1377555000110</v>
      </c>
      <c r="B58" s="215" t="s">
        <v>63</v>
      </c>
      <c r="C58" s="263">
        <v>2.7237684599999999E-4</v>
      </c>
      <c r="D58" s="264">
        <v>34480.82</v>
      </c>
      <c r="E58" s="265">
        <v>34480.82</v>
      </c>
      <c r="F58" s="266">
        <v>0</v>
      </c>
      <c r="G58" s="215"/>
      <c r="H58" s="236"/>
      <c r="I58" s="236"/>
      <c r="J58" s="262"/>
      <c r="K58" s="173"/>
      <c r="L58" s="242"/>
      <c r="M58" s="258"/>
      <c r="N58" s="258"/>
      <c r="O58" s="258"/>
    </row>
    <row r="59" spans="1:15" ht="15.6" customHeight="1">
      <c r="A59" s="214">
        <v>83647990000181</v>
      </c>
      <c r="B59" s="215" t="s">
        <v>79</v>
      </c>
      <c r="C59" s="263">
        <v>3.7595357800000002E-4</v>
      </c>
      <c r="D59" s="264">
        <v>47592.84</v>
      </c>
      <c r="E59" s="265">
        <v>47592.84</v>
      </c>
      <c r="F59" s="266">
        <v>0</v>
      </c>
      <c r="G59" s="215"/>
      <c r="H59" s="236"/>
      <c r="I59" s="236"/>
      <c r="J59" s="262"/>
      <c r="K59" s="173"/>
      <c r="L59" s="242"/>
      <c r="M59" s="258"/>
      <c r="N59" s="258"/>
      <c r="O59" s="258"/>
    </row>
    <row r="60" spans="1:15" ht="15.6" customHeight="1">
      <c r="A60" s="214">
        <v>95289500000100</v>
      </c>
      <c r="B60" s="215" t="s">
        <v>61</v>
      </c>
      <c r="C60" s="263">
        <v>2.6712850299999999E-4</v>
      </c>
      <c r="D60" s="264">
        <v>33816.42</v>
      </c>
      <c r="E60" s="265">
        <v>33816.42</v>
      </c>
      <c r="F60" s="266">
        <v>0</v>
      </c>
      <c r="G60" s="215"/>
      <c r="H60" s="236"/>
      <c r="I60" s="236"/>
      <c r="J60" s="262"/>
      <c r="K60" s="173"/>
      <c r="L60" s="242"/>
      <c r="M60" s="258"/>
      <c r="N60" s="258"/>
      <c r="O60" s="258"/>
    </row>
    <row r="61" spans="1:15" ht="15.6" customHeight="1">
      <c r="A61" s="214">
        <v>88446034000155</v>
      </c>
      <c r="B61" s="215" t="s">
        <v>62</v>
      </c>
      <c r="C61" s="263">
        <v>2.9357670800000003E-4</v>
      </c>
      <c r="D61" s="264">
        <v>37164.559999999998</v>
      </c>
      <c r="E61" s="265">
        <v>37164.559999999998</v>
      </c>
      <c r="F61" s="266">
        <v>0</v>
      </c>
      <c r="G61" s="215"/>
      <c r="H61" s="236"/>
      <c r="I61" s="236"/>
      <c r="J61" s="262"/>
      <c r="K61" s="173"/>
      <c r="L61" s="242"/>
      <c r="M61" s="258"/>
      <c r="N61" s="258"/>
      <c r="O61" s="258"/>
    </row>
    <row r="62" spans="1:15" ht="15.6" customHeight="1">
      <c r="A62" s="214">
        <v>27485069000109</v>
      </c>
      <c r="B62" s="215" t="s">
        <v>42</v>
      </c>
      <c r="C62" s="263">
        <v>1.1090573830000001E-3</v>
      </c>
      <c r="D62" s="264">
        <v>140398.16</v>
      </c>
      <c r="E62" s="265">
        <v>140398.16</v>
      </c>
      <c r="F62" s="266">
        <v>0</v>
      </c>
      <c r="G62" s="215"/>
      <c r="H62" s="236"/>
      <c r="I62" s="236"/>
      <c r="J62" s="262"/>
      <c r="K62" s="173"/>
      <c r="L62" s="242"/>
      <c r="M62" s="258"/>
      <c r="N62" s="258"/>
      <c r="O62" s="258"/>
    </row>
    <row r="63" spans="1:15" ht="15.6" customHeight="1">
      <c r="A63" s="214">
        <v>79850574000109</v>
      </c>
      <c r="B63" s="215" t="s">
        <v>161</v>
      </c>
      <c r="C63" s="263">
        <v>6.4442370999999999E-5</v>
      </c>
      <c r="D63" s="264">
        <v>8157.91</v>
      </c>
      <c r="E63" s="265">
        <v>8157.91</v>
      </c>
      <c r="F63" s="266">
        <v>0</v>
      </c>
      <c r="G63" s="215"/>
      <c r="H63" s="236"/>
      <c r="I63" s="236"/>
      <c r="J63" s="262"/>
      <c r="K63" s="173"/>
      <c r="L63" s="242"/>
      <c r="M63" s="258"/>
      <c r="N63" s="258"/>
      <c r="O63" s="258"/>
    </row>
    <row r="64" spans="1:15" ht="15.6" customHeight="1">
      <c r="A64" s="214">
        <v>97578090000134</v>
      </c>
      <c r="B64" s="215" t="s">
        <v>44</v>
      </c>
      <c r="C64" s="263">
        <v>8.0296807000000006E-5</v>
      </c>
      <c r="D64" s="264">
        <v>10164.959999999999</v>
      </c>
      <c r="E64" s="265">
        <v>10164.959999999999</v>
      </c>
      <c r="F64" s="266">
        <v>0</v>
      </c>
      <c r="G64" s="215"/>
      <c r="H64" s="236"/>
      <c r="I64" s="236"/>
      <c r="J64" s="262"/>
      <c r="K64" s="173"/>
      <c r="L64" s="242"/>
      <c r="M64" s="258"/>
      <c r="N64" s="258"/>
      <c r="O64" s="258"/>
    </row>
    <row r="65" spans="1:15" ht="15.6" customHeight="1">
      <c r="A65" s="214">
        <v>13255658000196</v>
      </c>
      <c r="B65" s="215" t="s">
        <v>80</v>
      </c>
      <c r="C65" s="263">
        <v>7.1717795900000001E-4</v>
      </c>
      <c r="D65" s="264">
        <v>90789.23</v>
      </c>
      <c r="E65" s="265">
        <v>90789.23</v>
      </c>
      <c r="F65" s="266">
        <v>0</v>
      </c>
      <c r="G65" s="215"/>
      <c r="H65" s="236"/>
      <c r="I65" s="236"/>
      <c r="J65" s="262"/>
      <c r="K65" s="173"/>
      <c r="L65" s="242"/>
      <c r="M65" s="258"/>
      <c r="N65" s="258"/>
      <c r="O65" s="258"/>
    </row>
    <row r="66" spans="1:15" ht="15.6" customHeight="1">
      <c r="A66" s="214">
        <v>89889604000144</v>
      </c>
      <c r="B66" s="215" t="s">
        <v>43</v>
      </c>
      <c r="C66" s="263">
        <v>1.3704036999999999E-4</v>
      </c>
      <c r="D66" s="264">
        <v>17348.259999999998</v>
      </c>
      <c r="E66" s="265">
        <v>17348.259999999998</v>
      </c>
      <c r="F66" s="266">
        <v>0</v>
      </c>
      <c r="G66" s="215"/>
      <c r="H66" s="236"/>
      <c r="I66" s="236"/>
      <c r="J66" s="262"/>
      <c r="K66" s="173"/>
      <c r="L66" s="242"/>
      <c r="M66" s="258"/>
      <c r="N66" s="258"/>
      <c r="O66" s="258"/>
    </row>
    <row r="67" spans="1:15" ht="15.6" customHeight="1">
      <c r="A67" s="214">
        <v>50235449000107</v>
      </c>
      <c r="B67" s="215" t="s">
        <v>81</v>
      </c>
      <c r="C67" s="263">
        <v>1.0629459E-4</v>
      </c>
      <c r="D67" s="264">
        <v>13456.08</v>
      </c>
      <c r="E67" s="265">
        <v>13456.08</v>
      </c>
      <c r="F67" s="266">
        <v>0</v>
      </c>
      <c r="G67" s="215"/>
      <c r="H67" s="236"/>
      <c r="I67" s="236"/>
      <c r="J67" s="262"/>
      <c r="K67" s="173"/>
      <c r="L67" s="242"/>
      <c r="M67" s="258"/>
      <c r="N67" s="258"/>
      <c r="O67" s="258"/>
    </row>
    <row r="68" spans="1:15" ht="15.6" customHeight="1">
      <c r="A68" s="214">
        <v>49606312000132</v>
      </c>
      <c r="B68" s="215" t="s">
        <v>82</v>
      </c>
      <c r="C68" s="263">
        <v>1.738399768E-3</v>
      </c>
      <c r="D68" s="264">
        <v>220068.08</v>
      </c>
      <c r="E68" s="265">
        <v>220068.08</v>
      </c>
      <c r="F68" s="266">
        <v>0</v>
      </c>
      <c r="G68" s="215"/>
      <c r="H68" s="236"/>
      <c r="I68" s="236"/>
      <c r="J68" s="262"/>
      <c r="K68" s="173"/>
      <c r="L68" s="242"/>
      <c r="M68" s="258"/>
      <c r="N68" s="258"/>
      <c r="O68" s="258"/>
    </row>
    <row r="69" spans="1:15" ht="15.6" customHeight="1">
      <c r="A69" s="214">
        <v>53176038000186</v>
      </c>
      <c r="B69" s="215" t="s">
        <v>162</v>
      </c>
      <c r="C69" s="263">
        <v>4.2851213299999999E-4</v>
      </c>
      <c r="D69" s="264">
        <v>54246.35</v>
      </c>
      <c r="E69" s="265">
        <v>54246.35</v>
      </c>
      <c r="F69" s="266">
        <v>0</v>
      </c>
      <c r="G69" s="215"/>
      <c r="H69" s="236"/>
      <c r="I69" s="236"/>
      <c r="J69" s="262"/>
      <c r="K69" s="173"/>
      <c r="L69" s="242"/>
      <c r="M69" s="258"/>
      <c r="N69" s="258"/>
      <c r="O69" s="258"/>
    </row>
    <row r="70" spans="1:15" ht="15.6" customHeight="1">
      <c r="A70" s="214">
        <v>44560381000139</v>
      </c>
      <c r="B70" s="215" t="s">
        <v>163</v>
      </c>
      <c r="C70" s="263">
        <v>2.2571192999999999E-5</v>
      </c>
      <c r="D70" s="264">
        <v>2857.34</v>
      </c>
      <c r="E70" s="265">
        <v>2857.34</v>
      </c>
      <c r="F70" s="266">
        <v>0</v>
      </c>
      <c r="G70" s="215"/>
      <c r="H70" s="236"/>
      <c r="I70" s="236"/>
      <c r="J70" s="262"/>
      <c r="K70" s="173"/>
      <c r="L70" s="242"/>
      <c r="M70" s="258"/>
      <c r="N70" s="258"/>
      <c r="O70" s="258"/>
    </row>
    <row r="71" spans="1:15" ht="15.6" customHeight="1">
      <c r="A71" s="214">
        <v>49313653000110</v>
      </c>
      <c r="B71" s="215" t="s">
        <v>83</v>
      </c>
      <c r="C71" s="263">
        <v>1.86957059E-4</v>
      </c>
      <c r="D71" s="264">
        <v>23667.33</v>
      </c>
      <c r="E71" s="265">
        <v>23667.33</v>
      </c>
      <c r="F71" s="266">
        <v>0</v>
      </c>
      <c r="G71" s="215"/>
      <c r="H71" s="236"/>
      <c r="I71" s="236"/>
      <c r="J71" s="262"/>
      <c r="K71" s="173"/>
      <c r="L71" s="242"/>
      <c r="M71" s="258"/>
      <c r="N71" s="258"/>
      <c r="O71" s="258"/>
    </row>
    <row r="72" spans="1:15" ht="15.6" customHeight="1">
      <c r="A72" s="214">
        <v>85665990000130</v>
      </c>
      <c r="B72" s="215" t="s">
        <v>84</v>
      </c>
      <c r="C72" s="263">
        <v>8.1571608000000005E-5</v>
      </c>
      <c r="D72" s="264">
        <v>10326.34</v>
      </c>
      <c r="E72" s="265">
        <v>10326.34</v>
      </c>
      <c r="F72" s="266">
        <v>0</v>
      </c>
      <c r="G72" s="215"/>
      <c r="H72" s="236"/>
      <c r="I72" s="236"/>
      <c r="J72" s="262"/>
      <c r="K72" s="173"/>
      <c r="L72" s="242"/>
      <c r="M72" s="258"/>
      <c r="N72" s="258"/>
      <c r="O72" s="258"/>
    </row>
    <row r="73" spans="1:15" ht="15.6" customHeight="1">
      <c r="A73" s="214">
        <v>78274610000170</v>
      </c>
      <c r="B73" s="215" t="s">
        <v>96</v>
      </c>
      <c r="C73" s="263">
        <v>1.27924731E-4</v>
      </c>
      <c r="D73" s="264">
        <v>16194.29</v>
      </c>
      <c r="E73" s="265">
        <v>16194.29</v>
      </c>
      <c r="F73" s="266">
        <v>0</v>
      </c>
      <c r="G73" s="215"/>
      <c r="H73" s="236"/>
      <c r="I73" s="236"/>
      <c r="J73" s="262"/>
      <c r="K73" s="173"/>
      <c r="L73" s="242"/>
      <c r="M73" s="258"/>
      <c r="N73" s="258"/>
      <c r="O73" s="258"/>
    </row>
    <row r="74" spans="1:15" ht="15.6" customHeight="1">
      <c r="A74" s="214">
        <v>86433042000131</v>
      </c>
      <c r="B74" s="215" t="s">
        <v>85</v>
      </c>
      <c r="C74" s="263">
        <v>3.3142204900000002E-4</v>
      </c>
      <c r="D74" s="264">
        <v>41955.49</v>
      </c>
      <c r="E74" s="265">
        <v>41955.49</v>
      </c>
      <c r="F74" s="266">
        <v>0</v>
      </c>
      <c r="G74" s="215"/>
      <c r="H74" s="236"/>
      <c r="I74" s="236"/>
      <c r="J74" s="262"/>
      <c r="K74" s="173"/>
      <c r="L74" s="242"/>
      <c r="M74" s="258"/>
      <c r="N74" s="258"/>
      <c r="O74" s="258"/>
    </row>
    <row r="75" spans="1:15" ht="15.6" customHeight="1">
      <c r="A75" s="214">
        <v>86439510000185</v>
      </c>
      <c r="B75" s="215" t="s">
        <v>97</v>
      </c>
      <c r="C75" s="263">
        <v>1.2086048E-4</v>
      </c>
      <c r="D75" s="264">
        <v>15300.01</v>
      </c>
      <c r="E75" s="265">
        <v>15300.01</v>
      </c>
      <c r="F75" s="266">
        <v>0</v>
      </c>
      <c r="G75" s="215"/>
      <c r="H75" s="236"/>
      <c r="I75" s="236"/>
      <c r="J75" s="262"/>
      <c r="K75" s="173"/>
      <c r="L75" s="242"/>
      <c r="M75" s="258"/>
      <c r="N75" s="258"/>
      <c r="O75" s="258"/>
    </row>
    <row r="76" spans="1:15" ht="15.6" customHeight="1">
      <c r="A76" s="214">
        <v>75568154000183</v>
      </c>
      <c r="B76" s="215" t="s">
        <v>107</v>
      </c>
      <c r="C76" s="263">
        <v>4.0555062999999999E-5</v>
      </c>
      <c r="D76" s="264">
        <v>5133.96</v>
      </c>
      <c r="E76" s="265">
        <v>5133.96</v>
      </c>
      <c r="F76" s="266">
        <v>0</v>
      </c>
      <c r="G76" s="215"/>
      <c r="H76" s="236"/>
      <c r="I76" s="236"/>
      <c r="J76" s="262"/>
      <c r="K76" s="173"/>
      <c r="L76" s="242"/>
      <c r="M76" s="258"/>
      <c r="N76" s="258"/>
      <c r="O76" s="258"/>
    </row>
    <row r="77" spans="1:15" ht="15.6" customHeight="1">
      <c r="A77" s="214">
        <v>86448057000173</v>
      </c>
      <c r="B77" s="215" t="s">
        <v>86</v>
      </c>
      <c r="C77" s="263">
        <v>1.0601432E-4</v>
      </c>
      <c r="D77" s="264">
        <v>13420.6</v>
      </c>
      <c r="E77" s="265">
        <v>13420.6</v>
      </c>
      <c r="F77" s="266">
        <v>0</v>
      </c>
      <c r="G77" s="215"/>
      <c r="H77" s="236"/>
      <c r="I77" s="236"/>
      <c r="J77" s="262"/>
      <c r="K77" s="173"/>
      <c r="L77" s="242"/>
      <c r="M77" s="258"/>
      <c r="N77" s="258"/>
      <c r="O77" s="258"/>
    </row>
    <row r="78" spans="1:15" ht="15.6" customHeight="1">
      <c r="A78" s="214">
        <v>87656989000174</v>
      </c>
      <c r="B78" s="215" t="s">
        <v>76</v>
      </c>
      <c r="C78" s="263">
        <v>1.6118093199999999E-4</v>
      </c>
      <c r="D78" s="264">
        <v>20404.27</v>
      </c>
      <c r="E78" s="265">
        <v>20404.27</v>
      </c>
      <c r="F78" s="266">
        <v>0</v>
      </c>
      <c r="G78" s="215"/>
      <c r="H78" s="236"/>
      <c r="I78" s="236"/>
      <c r="J78" s="262"/>
      <c r="K78" s="173"/>
      <c r="L78" s="242"/>
      <c r="M78" s="258"/>
      <c r="N78" s="258"/>
      <c r="O78" s="258"/>
    </row>
    <row r="79" spans="1:15" ht="15.6" customHeight="1">
      <c r="A79" s="214">
        <v>97081434000103</v>
      </c>
      <c r="B79" s="215" t="s">
        <v>87</v>
      </c>
      <c r="C79" s="263">
        <v>1.7762616200000001E-4</v>
      </c>
      <c r="D79" s="264">
        <v>22486.11</v>
      </c>
      <c r="E79" s="265">
        <v>22486.11</v>
      </c>
      <c r="F79" s="266">
        <v>0</v>
      </c>
      <c r="G79" s="215"/>
      <c r="H79" s="236"/>
      <c r="I79" s="236"/>
      <c r="J79" s="262"/>
      <c r="K79" s="173"/>
      <c r="L79" s="242"/>
      <c r="M79" s="258"/>
      <c r="N79" s="258"/>
      <c r="O79" s="258"/>
    </row>
    <row r="80" spans="1:15" ht="15.6" customHeight="1">
      <c r="A80" s="214">
        <v>97839922000129</v>
      </c>
      <c r="B80" s="215" t="s">
        <v>74</v>
      </c>
      <c r="C80" s="263">
        <v>2.2806570999999999E-4</v>
      </c>
      <c r="D80" s="264">
        <v>28871.37</v>
      </c>
      <c r="E80" s="265">
        <v>28871.37</v>
      </c>
      <c r="F80" s="266">
        <v>0</v>
      </c>
      <c r="G80" s="215"/>
      <c r="H80" s="236"/>
      <c r="I80" s="236"/>
      <c r="J80" s="262"/>
      <c r="K80" s="173"/>
      <c r="L80" s="242"/>
      <c r="M80" s="258"/>
      <c r="N80" s="258"/>
      <c r="O80" s="258"/>
    </row>
    <row r="81" spans="1:15" ht="15.6" customHeight="1">
      <c r="A81" s="214">
        <v>9257558000121</v>
      </c>
      <c r="B81" s="215" t="s">
        <v>88</v>
      </c>
      <c r="C81" s="263">
        <v>7.6685537500000001E-4</v>
      </c>
      <c r="D81" s="264">
        <v>97078.01</v>
      </c>
      <c r="E81" s="265">
        <v>97078.01</v>
      </c>
      <c r="F81" s="266">
        <v>0</v>
      </c>
      <c r="G81" s="215"/>
      <c r="H81" s="236"/>
      <c r="I81" s="236"/>
      <c r="J81" s="262"/>
      <c r="K81" s="173"/>
      <c r="L81" s="242"/>
      <c r="M81" s="258"/>
      <c r="N81" s="258"/>
      <c r="O81" s="258"/>
    </row>
    <row r="82" spans="1:15" ht="15.6" customHeight="1">
      <c r="A82" s="214">
        <v>95824322000161</v>
      </c>
      <c r="B82" s="215" t="s">
        <v>89</v>
      </c>
      <c r="C82" s="263">
        <v>1.44884763E-4</v>
      </c>
      <c r="D82" s="264">
        <v>18341.3</v>
      </c>
      <c r="E82" s="265">
        <v>18341.3</v>
      </c>
      <c r="F82" s="266">
        <v>0</v>
      </c>
      <c r="G82" s="215"/>
      <c r="H82" s="236"/>
      <c r="I82" s="236"/>
      <c r="J82" s="262"/>
      <c r="K82" s="173"/>
      <c r="L82" s="242"/>
      <c r="M82" s="258"/>
      <c r="N82" s="258"/>
      <c r="O82" s="258"/>
    </row>
    <row r="83" spans="1:15" ht="15.6" customHeight="1">
      <c r="A83" s="214">
        <v>90660754000160</v>
      </c>
      <c r="B83" s="215" t="s">
        <v>75</v>
      </c>
      <c r="C83" s="263">
        <v>6.7323817200000001E-4</v>
      </c>
      <c r="D83" s="264">
        <v>85226.79</v>
      </c>
      <c r="E83" s="265">
        <v>85226.79</v>
      </c>
      <c r="F83" s="266">
        <v>0</v>
      </c>
      <c r="G83" s="215"/>
      <c r="H83" s="236"/>
      <c r="I83" s="236"/>
      <c r="J83" s="262"/>
      <c r="K83" s="173"/>
      <c r="L83" s="242"/>
      <c r="M83" s="258"/>
      <c r="N83" s="258"/>
      <c r="O83" s="258"/>
    </row>
    <row r="84" spans="1:15" ht="15.6" customHeight="1">
      <c r="A84" s="214">
        <v>91950261000128</v>
      </c>
      <c r="B84" s="215" t="s">
        <v>77</v>
      </c>
      <c r="C84" s="263">
        <v>2.4066355000000001E-4</v>
      </c>
      <c r="D84" s="264">
        <v>30466.16</v>
      </c>
      <c r="E84" s="265">
        <v>30466.16</v>
      </c>
      <c r="F84" s="266">
        <v>0</v>
      </c>
      <c r="G84" s="215"/>
      <c r="H84" s="236"/>
      <c r="I84" s="236"/>
      <c r="J84" s="262"/>
      <c r="K84" s="173"/>
      <c r="L84" s="242"/>
      <c r="M84" s="258"/>
      <c r="N84" s="258"/>
      <c r="O84" s="258"/>
    </row>
    <row r="85" spans="1:15" ht="15.6" customHeight="1">
      <c r="A85" s="214">
        <v>89435598000155</v>
      </c>
      <c r="B85" s="215" t="s">
        <v>90</v>
      </c>
      <c r="C85" s="263">
        <v>1.8889556500000001E-4</v>
      </c>
      <c r="D85" s="264">
        <v>23912.73</v>
      </c>
      <c r="E85" s="265">
        <v>23912.73</v>
      </c>
      <c r="F85" s="266">
        <v>0</v>
      </c>
      <c r="G85" s="215"/>
      <c r="H85" s="236"/>
      <c r="I85" s="236"/>
      <c r="J85" s="262"/>
      <c r="K85" s="173"/>
      <c r="L85" s="242"/>
      <c r="M85" s="258"/>
      <c r="N85" s="258"/>
      <c r="O85" s="258"/>
    </row>
    <row r="86" spans="1:15" ht="15.6" customHeight="1">
      <c r="A86" s="214">
        <v>97505838000179</v>
      </c>
      <c r="B86" s="215" t="s">
        <v>110</v>
      </c>
      <c r="C86" s="263">
        <v>1.3373803800000001E-4</v>
      </c>
      <c r="D86" s="264">
        <v>16930.21</v>
      </c>
      <c r="E86" s="265">
        <v>16930.21</v>
      </c>
      <c r="F86" s="266">
        <v>0</v>
      </c>
      <c r="G86" s="215"/>
      <c r="H86" s="236"/>
      <c r="I86" s="236"/>
      <c r="J86" s="262"/>
      <c r="K86" s="173"/>
      <c r="L86" s="242"/>
      <c r="M86" s="258"/>
      <c r="N86" s="258"/>
      <c r="O86" s="258"/>
    </row>
    <row r="87" spans="1:15" ht="15.6" customHeight="1">
      <c r="A87" s="214">
        <v>98042963000152</v>
      </c>
      <c r="B87" s="215" t="s">
        <v>91</v>
      </c>
      <c r="C87" s="263">
        <v>8.2625778999999993E-5</v>
      </c>
      <c r="D87" s="264">
        <v>10459.790000000001</v>
      </c>
      <c r="E87" s="265">
        <v>10459.790000000001</v>
      </c>
      <c r="F87" s="266">
        <v>0</v>
      </c>
      <c r="G87" s="215"/>
      <c r="H87" s="236"/>
      <c r="I87" s="236"/>
      <c r="J87" s="262"/>
      <c r="K87" s="173"/>
      <c r="L87" s="242"/>
      <c r="M87" s="258"/>
      <c r="N87" s="258"/>
      <c r="O87" s="258"/>
    </row>
    <row r="88" spans="1:15" ht="15.6" customHeight="1">
      <c r="A88" s="214">
        <v>55188502000180</v>
      </c>
      <c r="B88" s="215" t="s">
        <v>92</v>
      </c>
      <c r="C88" s="263">
        <v>6.4409273000000006E-5</v>
      </c>
      <c r="D88" s="264">
        <v>8153.72</v>
      </c>
      <c r="E88" s="265">
        <v>8153.72</v>
      </c>
      <c r="F88" s="266">
        <v>0</v>
      </c>
      <c r="G88" s="215"/>
      <c r="H88" s="236"/>
      <c r="I88" s="236"/>
      <c r="J88" s="262"/>
      <c r="K88" s="173"/>
      <c r="L88" s="242"/>
      <c r="M88" s="258"/>
      <c r="N88" s="258"/>
      <c r="O88" s="258"/>
    </row>
    <row r="89" spans="1:15" ht="15.6" customHeight="1">
      <c r="A89" s="214">
        <v>86444163000189</v>
      </c>
      <c r="B89" s="215" t="s">
        <v>93</v>
      </c>
      <c r="C89" s="263">
        <v>3.59798729E-4</v>
      </c>
      <c r="D89" s="264">
        <v>45547.76</v>
      </c>
      <c r="E89" s="265">
        <v>45547.76</v>
      </c>
      <c r="F89" s="266">
        <v>0</v>
      </c>
      <c r="G89" s="215"/>
      <c r="H89" s="236"/>
      <c r="I89" s="236"/>
      <c r="J89" s="262"/>
      <c r="K89" s="173"/>
      <c r="L89" s="242"/>
      <c r="M89" s="258"/>
      <c r="N89" s="258"/>
      <c r="O89" s="258"/>
    </row>
    <row r="90" spans="1:15" ht="15.6" customHeight="1">
      <c r="A90" s="214">
        <v>11615872000180</v>
      </c>
      <c r="B90" s="215" t="s">
        <v>94</v>
      </c>
      <c r="C90" s="263">
        <v>1.9345010999999999E-5</v>
      </c>
      <c r="D90" s="264">
        <v>2448.9299999999998</v>
      </c>
      <c r="E90" s="265">
        <v>2448.9299999999998</v>
      </c>
      <c r="F90" s="266">
        <v>0</v>
      </c>
      <c r="G90" s="215"/>
      <c r="H90" s="236"/>
      <c r="I90" s="236"/>
      <c r="J90" s="262"/>
      <c r="K90" s="173"/>
      <c r="L90" s="242"/>
      <c r="M90" s="258"/>
      <c r="N90" s="258"/>
      <c r="O90" s="258"/>
    </row>
    <row r="91" spans="1:15" ht="15.6" customHeight="1">
      <c r="A91" s="214">
        <v>11810343000138</v>
      </c>
      <c r="B91" s="215" t="s">
        <v>108</v>
      </c>
      <c r="C91" s="263">
        <v>3.0272923699999998E-4</v>
      </c>
      <c r="D91" s="264">
        <v>38323.199999999997</v>
      </c>
      <c r="E91" s="265">
        <v>38323.199999999997</v>
      </c>
      <c r="F91" s="266">
        <v>0</v>
      </c>
      <c r="G91" s="215"/>
      <c r="H91" s="236"/>
      <c r="I91" s="236"/>
      <c r="J91" s="262"/>
      <c r="K91" s="173"/>
      <c r="L91" s="242"/>
      <c r="M91" s="258"/>
      <c r="N91" s="258"/>
      <c r="O91" s="258"/>
    </row>
    <row r="92" spans="1:15" ht="15.6" customHeight="1">
      <c r="A92" s="214">
        <v>78829843000192</v>
      </c>
      <c r="B92" s="215" t="s">
        <v>109</v>
      </c>
      <c r="C92" s="263">
        <v>1.0477088E-4</v>
      </c>
      <c r="D92" s="264">
        <v>13263.19</v>
      </c>
      <c r="E92" s="265">
        <v>13263.19</v>
      </c>
      <c r="F92" s="266">
        <v>0</v>
      </c>
      <c r="G92" s="215"/>
      <c r="H92" s="236"/>
      <c r="I92" s="236"/>
      <c r="J92" s="262"/>
      <c r="K92" s="173"/>
      <c r="L92" s="242"/>
      <c r="M92" s="258"/>
      <c r="N92" s="258"/>
      <c r="O92" s="258"/>
    </row>
    <row r="93" spans="1:15" ht="15.6" customHeight="1">
      <c r="A93" s="214">
        <v>52777034000190</v>
      </c>
      <c r="B93" s="215" t="s">
        <v>95</v>
      </c>
      <c r="C93" s="263">
        <v>2.6010019400000002E-4</v>
      </c>
      <c r="D93" s="264">
        <v>32926.69</v>
      </c>
      <c r="E93" s="265">
        <v>32926.69</v>
      </c>
      <c r="F93" s="266">
        <v>0</v>
      </c>
      <c r="G93" s="215"/>
      <c r="H93" s="236"/>
      <c r="I93" s="236"/>
      <c r="J93" s="262"/>
      <c r="K93" s="173"/>
      <c r="L93" s="242"/>
      <c r="M93" s="258"/>
      <c r="N93" s="258"/>
      <c r="O93" s="258"/>
    </row>
    <row r="94" spans="1:15">
      <c r="A94" s="269">
        <v>2016507000169</v>
      </c>
      <c r="B94" s="267" t="s">
        <v>168</v>
      </c>
      <c r="C94" s="270">
        <v>4.1668663111000002E-2</v>
      </c>
      <c r="D94" s="271">
        <v>5274933.22</v>
      </c>
      <c r="E94" s="271">
        <v>5274933.22</v>
      </c>
      <c r="F94" s="272"/>
      <c r="G94" s="267" t="s">
        <v>169</v>
      </c>
      <c r="H94" s="273"/>
      <c r="I94" s="273"/>
      <c r="J94" s="274"/>
      <c r="K94" s="275"/>
      <c r="L94" s="276"/>
      <c r="M94" s="277"/>
      <c r="N94" s="277"/>
      <c r="O94" s="277"/>
    </row>
    <row r="95" spans="1:15">
      <c r="D95" s="163"/>
    </row>
  </sheetData>
  <mergeCells count="1">
    <mergeCell ref="B10:B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11</vt:i4>
      </vt:variant>
    </vt:vector>
  </HeadingPairs>
  <TitlesOfParts>
    <vt:vector size="24" baseType="lpstr">
      <vt:lpstr>Capa</vt:lpstr>
      <vt:lpstr>Demonstrativo Consolidado</vt:lpstr>
      <vt:lpstr>Dem.Valores Repassados Março</vt:lpstr>
      <vt:lpstr>Dem.Valores Repassados Abril</vt:lpstr>
      <vt:lpstr>Dem.Valores Repassados Maio</vt:lpstr>
      <vt:lpstr>Dem.Valores Repassados Junho</vt:lpstr>
      <vt:lpstr>Dem.Valores Repassados Julho</vt:lpstr>
      <vt:lpstr>Dem.Valores Repassados Agosto</vt:lpstr>
      <vt:lpstr>Dem.Valores Repassados Setembro</vt:lpstr>
      <vt:lpstr>Dem.Valores Repassados Outubro</vt:lpstr>
      <vt:lpstr>Dem.Valores Repassados Novembro</vt:lpstr>
      <vt:lpstr>Dem.Valores Repassados Dezembro</vt:lpstr>
      <vt:lpstr>Dem.Valores Repassados Janeiro</vt:lpstr>
      <vt:lpstr>'Dem.Valores Repassados Abril'!Area_de_impressao</vt:lpstr>
      <vt:lpstr>'Dem.Valores Repassados Julho'!Area_de_impressao</vt:lpstr>
      <vt:lpstr>'Dem.Valores Repassados Junho'!Area_de_impressao</vt:lpstr>
      <vt:lpstr>'Dem.Valores Repassados Maio'!Area_de_impressao</vt:lpstr>
      <vt:lpstr>'Dem.Valores Repassados Março'!Area_de_impressao</vt:lpstr>
      <vt:lpstr>'Demonstrativo Consolidado'!Area_de_impressao</vt:lpstr>
      <vt:lpstr>'Dem.Valores Repassados Abril'!Titulos_de_impressao</vt:lpstr>
      <vt:lpstr>'Dem.Valores Repassados Julho'!Titulos_de_impressao</vt:lpstr>
      <vt:lpstr>'Dem.Valores Repassados Junho'!Titulos_de_impressao</vt:lpstr>
      <vt:lpstr>'Dem.Valores Repassados Maio'!Titulos_de_impressao</vt:lpstr>
      <vt:lpstr>'Dem.Valores Repassados Março'!Titulos_de_impressao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Kauane Araujo Silva</cp:lastModifiedBy>
  <cp:lastPrinted>2023-07-26T15:11:54Z</cp:lastPrinted>
  <dcterms:created xsi:type="dcterms:W3CDTF">2012-10-17T17:08:51Z</dcterms:created>
  <dcterms:modified xsi:type="dcterms:W3CDTF">2024-02-19T17:08:40Z</dcterms:modified>
</cp:coreProperties>
</file>